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<sst xmlns="http://schemas.openxmlformats.org/spreadsheetml/2006/main" count="142" uniqueCount="57">
  <si>
    <t>Giorno</t>
  </si>
  <si>
    <t>Località</t>
  </si>
  <si>
    <t>Stato</t>
  </si>
  <si>
    <t>km p.</t>
  </si>
  <si>
    <t>km T</t>
  </si>
  <si>
    <t>ora</t>
  </si>
  <si>
    <t>h</t>
  </si>
  <si>
    <t>km/h</t>
  </si>
  <si>
    <t>S</t>
  </si>
  <si>
    <t>p</t>
  </si>
  <si>
    <t>Lecce</t>
  </si>
  <si>
    <t>a</t>
  </si>
  <si>
    <t>D</t>
  </si>
  <si>
    <t>"</t>
  </si>
  <si>
    <t>L</t>
  </si>
  <si>
    <t>Ma</t>
  </si>
  <si>
    <t>Me</t>
  </si>
  <si>
    <t>G</t>
  </si>
  <si>
    <t>V</t>
  </si>
  <si>
    <t>I</t>
  </si>
  <si>
    <t>Contakm</t>
  </si>
  <si>
    <t>max</t>
  </si>
  <si>
    <t>viaggio</t>
  </si>
  <si>
    <t>guida</t>
  </si>
  <si>
    <t>viaggio tot.</t>
  </si>
  <si>
    <t>guida tot.</t>
  </si>
  <si>
    <t>C.km reale</t>
  </si>
  <si>
    <t>F</t>
  </si>
  <si>
    <t>km p.gps</t>
  </si>
  <si>
    <t>+%</t>
  </si>
  <si>
    <t>E</t>
  </si>
  <si>
    <t>Granada</t>
  </si>
  <si>
    <t>Tarifa</t>
  </si>
  <si>
    <t>(GB)</t>
  </si>
  <si>
    <t>(MA)</t>
  </si>
  <si>
    <t>Quarteira (Algarve)</t>
  </si>
  <si>
    <t>Cabo da Roca</t>
  </si>
  <si>
    <t>P</t>
  </si>
  <si>
    <t>Larraun (Pamplona)</t>
  </si>
  <si>
    <t>Arenzano (Genova)</t>
  </si>
  <si>
    <t>(F)</t>
  </si>
  <si>
    <t>g. 16</t>
  </si>
  <si>
    <t>1/16.6.2005</t>
  </si>
  <si>
    <t>130/90/50</t>
  </si>
  <si>
    <t>+0,7%+5.054</t>
  </si>
  <si>
    <r>
      <t>km</t>
    </r>
    <r>
      <rPr>
        <sz val="6"/>
        <rFont val="Arial"/>
        <family val="2"/>
      </rPr>
      <t>+0,7%</t>
    </r>
  </si>
  <si>
    <r>
      <t>km T</t>
    </r>
    <r>
      <rPr>
        <sz val="6"/>
        <rFont val="Arial"/>
        <family val="2"/>
      </rPr>
      <t>+0,7%</t>
    </r>
  </si>
  <si>
    <t>(E-A-E)</t>
  </si>
  <si>
    <t>S.Martin de Crau</t>
  </si>
  <si>
    <t>Sud Corsavy</t>
  </si>
  <si>
    <t>Benidorm</t>
  </si>
  <si>
    <t>130/110-90
/50</t>
  </si>
  <si>
    <t>120/100-90
/50</t>
  </si>
  <si>
    <t>120/100
/60-40</t>
  </si>
  <si>
    <t>Limiti veloc.</t>
  </si>
  <si>
    <r>
      <t>Santiago</t>
    </r>
    <r>
      <rPr>
        <sz val="8"/>
        <rFont val="Arial"/>
        <family val="2"/>
      </rPr>
      <t xml:space="preserve"> de Compostela</t>
    </r>
  </si>
  <si>
    <t>Isla Cristina (Huelva)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</si>
</sst>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dd:mm"/>
    <numFmt numFmtId="174" formatCode="[h]:mm"/>
    <numFmt numFmtId="175" formatCode="_-* #,##0.0_-;\-* #,##0.0_-;_-* &quot;-&quot;??_-;_-@_-"/>
    <numFmt numFmtId="176" formatCode="_-* #,##0_-;\-* #,##0_-;_-* &quot;-&quot;??_-;_-@_-"/>
    <numFmt numFmtId="177" formatCode="#,##0.0"/>
    <numFmt numFmtId="178" formatCode="mmm\-yyyy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0"/>
    </font>
    <font>
      <sz val="6"/>
      <name val="Arial"/>
      <family val="2"/>
    </font>
    <font>
      <b/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4" xfId="0" applyBorder="1" applyAlignment="1">
      <alignment/>
    </xf>
    <xf numFmtId="173" fontId="0" fillId="0" borderId="5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3" fontId="0" fillId="0" borderId="7" xfId="0" applyNumberFormat="1" applyBorder="1" applyAlignment="1">
      <alignment/>
    </xf>
    <xf numFmtId="20" fontId="0" fillId="0" borderId="5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20" fontId="0" fillId="0" borderId="9" xfId="0" applyNumberFormat="1" applyBorder="1" applyAlignment="1">
      <alignment/>
    </xf>
    <xf numFmtId="20" fontId="0" fillId="0" borderId="10" xfId="0" applyNumberFormat="1" applyBorder="1" applyAlignment="1">
      <alignment/>
    </xf>
    <xf numFmtId="4" fontId="0" fillId="0" borderId="9" xfId="0" applyNumberFormat="1" applyBorder="1" applyAlignment="1">
      <alignment/>
    </xf>
    <xf numFmtId="174" fontId="0" fillId="0" borderId="10" xfId="0" applyNumberFormat="1" applyBorder="1" applyAlignment="1">
      <alignment/>
    </xf>
    <xf numFmtId="173" fontId="0" fillId="0" borderId="9" xfId="0" applyNumberFormat="1" applyBorder="1" applyAlignment="1">
      <alignment/>
    </xf>
    <xf numFmtId="20" fontId="0" fillId="0" borderId="6" xfId="0" applyNumberFormat="1" applyBorder="1" applyAlignment="1">
      <alignment/>
    </xf>
    <xf numFmtId="174" fontId="0" fillId="0" borderId="6" xfId="0" applyNumberFormat="1" applyBorder="1" applyAlignment="1">
      <alignment/>
    </xf>
    <xf numFmtId="173" fontId="2" fillId="0" borderId="9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6" fontId="0" fillId="0" borderId="0" xfId="15" applyNumberFormat="1" applyAlignment="1">
      <alignment horizontal="center"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173" fontId="0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76" fontId="0" fillId="0" borderId="14" xfId="15" applyNumberFormat="1" applyBorder="1" applyAlignment="1">
      <alignment horizontal="center"/>
    </xf>
    <xf numFmtId="176" fontId="0" fillId="0" borderId="4" xfId="15" applyNumberFormat="1" applyBorder="1" applyAlignment="1">
      <alignment horizontal="center"/>
    </xf>
    <xf numFmtId="176" fontId="0" fillId="0" borderId="7" xfId="15" applyNumberFormat="1" applyBorder="1" applyAlignment="1">
      <alignment horizontal="center"/>
    </xf>
    <xf numFmtId="176" fontId="0" fillId="0" borderId="8" xfId="15" applyNumberFormat="1" applyBorder="1" applyAlignment="1">
      <alignment horizontal="center"/>
    </xf>
    <xf numFmtId="176" fontId="2" fillId="0" borderId="15" xfId="15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 quotePrefix="1">
      <alignment horizontal="center"/>
    </xf>
    <xf numFmtId="4" fontId="0" fillId="0" borderId="11" xfId="0" applyNumberFormat="1" applyBorder="1" applyAlignment="1">
      <alignment/>
    </xf>
    <xf numFmtId="173" fontId="2" fillId="0" borderId="5" xfId="0" applyNumberFormat="1" applyFont="1" applyBorder="1" applyAlignment="1">
      <alignment/>
    </xf>
    <xf numFmtId="0" fontId="0" fillId="0" borderId="7" xfId="0" applyFont="1" applyBorder="1" applyAlignment="1">
      <alignment/>
    </xf>
    <xf numFmtId="176" fontId="0" fillId="0" borderId="0" xfId="15" applyNumberFormat="1" applyFont="1" applyBorder="1" applyAlignment="1">
      <alignment horizontal="center"/>
    </xf>
    <xf numFmtId="173" fontId="0" fillId="0" borderId="2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20" fontId="1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17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3" xfId="0" applyBorder="1" applyAlignment="1">
      <alignment horizontal="center"/>
    </xf>
    <xf numFmtId="176" fontId="0" fillId="0" borderId="22" xfId="15" applyNumberFormat="1" applyBorder="1" applyAlignment="1">
      <alignment horizontal="center"/>
    </xf>
    <xf numFmtId="3" fontId="0" fillId="0" borderId="25" xfId="0" applyNumberFormat="1" applyBorder="1" applyAlignment="1">
      <alignment/>
    </xf>
    <xf numFmtId="4" fontId="0" fillId="0" borderId="25" xfId="0" applyNumberFormat="1" applyBorder="1" applyAlignment="1">
      <alignment/>
    </xf>
    <xf numFmtId="3" fontId="1" fillId="0" borderId="25" xfId="0" applyNumberFormat="1" applyFont="1" applyBorder="1" applyAlignment="1">
      <alignment/>
    </xf>
    <xf numFmtId="20" fontId="0" fillId="0" borderId="23" xfId="0" applyNumberFormat="1" applyBorder="1" applyAlignment="1">
      <alignment/>
    </xf>
    <xf numFmtId="20" fontId="0" fillId="0" borderId="24" xfId="0" applyNumberFormat="1" applyBorder="1" applyAlignment="1">
      <alignment/>
    </xf>
    <xf numFmtId="3" fontId="0" fillId="0" borderId="23" xfId="0" applyNumberFormat="1" applyBorder="1" applyAlignment="1">
      <alignment/>
    </xf>
    <xf numFmtId="174" fontId="1" fillId="0" borderId="24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174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174" fontId="1" fillId="0" borderId="28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173" fontId="0" fillId="0" borderId="28" xfId="0" applyNumberFormat="1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76" fontId="1" fillId="0" borderId="28" xfId="15" applyNumberFormat="1" applyFont="1" applyBorder="1" applyAlignment="1">
      <alignment horizontal="left"/>
    </xf>
    <xf numFmtId="176" fontId="0" fillId="0" borderId="28" xfId="15" applyNumberFormat="1" applyBorder="1" applyAlignment="1">
      <alignment horizontal="center"/>
    </xf>
    <xf numFmtId="3" fontId="1" fillId="0" borderId="28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176" fontId="3" fillId="0" borderId="31" xfId="15" applyNumberFormat="1" applyFont="1" applyBorder="1" applyAlignment="1" quotePrefix="1">
      <alignment horizontal="center"/>
    </xf>
    <xf numFmtId="176" fontId="2" fillId="0" borderId="0" xfId="15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76" fontId="2" fillId="0" borderId="7" xfId="15" applyNumberFormat="1" applyFont="1" applyBorder="1" applyAlignment="1">
      <alignment horizontal="center"/>
    </xf>
    <xf numFmtId="176" fontId="2" fillId="0" borderId="28" xfId="15" applyNumberFormat="1" applyFont="1" applyBorder="1" applyAlignment="1">
      <alignment horizontal="center"/>
    </xf>
    <xf numFmtId="176" fontId="2" fillId="0" borderId="0" xfId="15" applyNumberFormat="1" applyFont="1" applyAlignment="1">
      <alignment horizontal="center"/>
    </xf>
    <xf numFmtId="3" fontId="0" fillId="0" borderId="19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6" fillId="0" borderId="8" xfId="0" applyFont="1" applyBorder="1" applyAlignment="1">
      <alignment/>
    </xf>
    <xf numFmtId="173" fontId="6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76" fontId="6" fillId="0" borderId="8" xfId="15" applyNumberFormat="1" applyFont="1" applyBorder="1" applyAlignment="1">
      <alignment horizontal="center"/>
    </xf>
    <xf numFmtId="176" fontId="6" fillId="0" borderId="7" xfId="15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20" fontId="6" fillId="0" borderId="9" xfId="0" applyNumberFormat="1" applyFont="1" applyBorder="1" applyAlignment="1">
      <alignment/>
    </xf>
    <xf numFmtId="20" fontId="6" fillId="0" borderId="10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3" xfId="0" applyFont="1" applyFill="1" applyBorder="1" applyAlignment="1">
      <alignment horizontal="center"/>
    </xf>
    <xf numFmtId="3" fontId="8" fillId="0" borderId="2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" fontId="0" fillId="0" borderId="28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" fillId="0" borderId="34" xfId="0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20" fontId="1" fillId="0" borderId="37" xfId="0" applyNumberFormat="1" applyFont="1" applyBorder="1" applyAlignment="1">
      <alignment horizontal="center"/>
    </xf>
    <xf numFmtId="20" fontId="1" fillId="0" borderId="17" xfId="0" applyNumberFormat="1" applyFont="1" applyBorder="1" applyAlignment="1">
      <alignment horizontal="center"/>
    </xf>
    <xf numFmtId="20" fontId="1" fillId="0" borderId="3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workbookViewId="0" topLeftCell="A1">
      <selection activeCell="N28" sqref="N28"/>
    </sheetView>
  </sheetViews>
  <sheetFormatPr defaultColWidth="9.140625" defaultRowHeight="12.75"/>
  <cols>
    <col min="1" max="1" width="3.00390625" style="0" customWidth="1"/>
    <col min="2" max="2" width="3.00390625" style="0" bestFit="1" customWidth="1"/>
    <col min="3" max="3" width="2.00390625" style="0" bestFit="1" customWidth="1"/>
    <col min="4" max="4" width="19.00390625" style="34" customWidth="1"/>
    <col min="5" max="5" width="5.28125" style="26" customWidth="1"/>
    <col min="6" max="7" width="8.7109375" style="29" customWidth="1"/>
    <col min="8" max="8" width="5.421875" style="97" bestFit="1" customWidth="1"/>
    <col min="9" max="9" width="6.140625" style="0" bestFit="1" customWidth="1"/>
    <col min="10" max="11" width="5.7109375" style="0" customWidth="1"/>
    <col min="12" max="12" width="5.421875" style="89" bestFit="1" customWidth="1"/>
    <col min="13" max="13" width="6.7109375" style="0" bestFit="1" customWidth="1"/>
    <col min="14" max="14" width="5.8515625" style="0" customWidth="1"/>
    <col min="15" max="15" width="5.57421875" style="0" bestFit="1" customWidth="1"/>
    <col min="16" max="16" width="5.140625" style="0" customWidth="1"/>
    <col min="17" max="17" width="5.57421875" style="0" customWidth="1"/>
    <col min="18" max="18" width="4.8515625" style="0" customWidth="1"/>
    <col min="19" max="19" width="6.57421875" style="0" bestFit="1" customWidth="1"/>
    <col min="20" max="20" width="4.57421875" style="0" customWidth="1"/>
    <col min="21" max="21" width="6.57421875" style="0" bestFit="1" customWidth="1"/>
    <col min="22" max="22" width="4.421875" style="0" customWidth="1"/>
    <col min="23" max="23" width="4.140625" style="0" customWidth="1"/>
    <col min="24" max="24" width="7.00390625" style="118" bestFit="1" customWidth="1"/>
  </cols>
  <sheetData>
    <row r="1" spans="7:23" ht="12.75">
      <c r="G1" s="44" t="s">
        <v>26</v>
      </c>
      <c r="H1" s="88"/>
      <c r="O1" s="127" t="s">
        <v>23</v>
      </c>
      <c r="P1" s="128"/>
      <c r="Q1" s="127" t="s">
        <v>22</v>
      </c>
      <c r="R1" s="128"/>
      <c r="S1" s="127" t="s">
        <v>25</v>
      </c>
      <c r="T1" s="128"/>
      <c r="U1" s="127" t="s">
        <v>24</v>
      </c>
      <c r="V1" s="128"/>
      <c r="W1" s="116" t="s">
        <v>21</v>
      </c>
    </row>
    <row r="2" spans="1:24" ht="12.75">
      <c r="A2" s="129" t="s">
        <v>0</v>
      </c>
      <c r="B2" s="130"/>
      <c r="C2" s="2"/>
      <c r="D2" s="35" t="s">
        <v>1</v>
      </c>
      <c r="E2" s="1" t="s">
        <v>2</v>
      </c>
      <c r="F2" s="40" t="s">
        <v>20</v>
      </c>
      <c r="G2" s="87" t="s">
        <v>44</v>
      </c>
      <c r="H2" s="90" t="s">
        <v>3</v>
      </c>
      <c r="I2" s="3" t="s">
        <v>45</v>
      </c>
      <c r="J2" s="50" t="s">
        <v>28</v>
      </c>
      <c r="K2" s="51" t="s">
        <v>29</v>
      </c>
      <c r="L2" s="90" t="s">
        <v>4</v>
      </c>
      <c r="M2" s="3" t="s">
        <v>46</v>
      </c>
      <c r="N2" s="4" t="s">
        <v>5</v>
      </c>
      <c r="O2" s="46" t="s">
        <v>6</v>
      </c>
      <c r="P2" s="27" t="s">
        <v>7</v>
      </c>
      <c r="Q2" s="45" t="s">
        <v>6</v>
      </c>
      <c r="R2" s="27" t="s">
        <v>7</v>
      </c>
      <c r="S2" s="45" t="s">
        <v>6</v>
      </c>
      <c r="T2" s="27" t="s">
        <v>7</v>
      </c>
      <c r="U2" s="45" t="s">
        <v>6</v>
      </c>
      <c r="V2" s="27" t="s">
        <v>7</v>
      </c>
      <c r="W2" s="117" t="s">
        <v>7</v>
      </c>
      <c r="X2" s="119" t="s">
        <v>54</v>
      </c>
    </row>
    <row r="3" spans="1:24" ht="12.75">
      <c r="A3" s="5">
        <v>1</v>
      </c>
      <c r="B3" s="23" t="s">
        <v>16</v>
      </c>
      <c r="C3" s="8" t="s">
        <v>9</v>
      </c>
      <c r="D3" s="36" t="s">
        <v>10</v>
      </c>
      <c r="E3" s="7" t="s">
        <v>19</v>
      </c>
      <c r="F3" s="41">
        <v>283021</v>
      </c>
      <c r="G3" s="42">
        <f>+F3*1.007+282+397+1392+1469+639+754+121</f>
        <v>290056.147</v>
      </c>
      <c r="H3" s="95"/>
      <c r="I3" s="10"/>
      <c r="J3" s="10"/>
      <c r="K3" s="86"/>
      <c r="L3" s="91">
        <v>0</v>
      </c>
      <c r="M3" s="10">
        <v>0</v>
      </c>
      <c r="N3" s="11">
        <v>0.2625</v>
      </c>
      <c r="O3" s="28"/>
      <c r="P3" s="9"/>
      <c r="Q3" s="8"/>
      <c r="R3" s="9"/>
      <c r="S3" s="8"/>
      <c r="T3" s="9"/>
      <c r="U3" s="8"/>
      <c r="V3" s="9"/>
      <c r="W3" s="47"/>
      <c r="X3" s="118" t="s">
        <v>43</v>
      </c>
    </row>
    <row r="4" spans="1:24" ht="12.75">
      <c r="A4" s="12"/>
      <c r="B4" s="13"/>
      <c r="C4" s="14" t="s">
        <v>11</v>
      </c>
      <c r="D4" t="s">
        <v>48</v>
      </c>
      <c r="E4" s="24" t="s">
        <v>27</v>
      </c>
      <c r="F4" s="43">
        <v>284523</v>
      </c>
      <c r="G4" s="42">
        <f>+F4*1.007+282+397+1392+1469+639+754+121</f>
        <v>291568.66099999996</v>
      </c>
      <c r="H4" s="92">
        <f>+L4</f>
        <v>1502</v>
      </c>
      <c r="I4" s="15">
        <f>+M4</f>
        <v>1512.5139999999665</v>
      </c>
      <c r="J4" s="15">
        <v>1520</v>
      </c>
      <c r="K4" s="52">
        <f>+J4/(F4-F3)*100-100</f>
        <v>1.198402130492667</v>
      </c>
      <c r="L4" s="92">
        <f>+F4-F$3</f>
        <v>1502</v>
      </c>
      <c r="M4" s="15">
        <f>+G4-G$3</f>
        <v>1512.5139999999665</v>
      </c>
      <c r="N4" s="16">
        <v>0.9027777777777778</v>
      </c>
      <c r="O4" s="17">
        <v>0.517361111111111</v>
      </c>
      <c r="P4" s="30">
        <f>+I4/O4/24</f>
        <v>121.81320805368858</v>
      </c>
      <c r="Q4" s="17">
        <f>+N4-N3</f>
        <v>0.6402777777777777</v>
      </c>
      <c r="R4" s="30">
        <f>+I4/Q4/24</f>
        <v>98.42824295010628</v>
      </c>
      <c r="S4" s="19">
        <f>SUM(O$4:O4)</f>
        <v>0.517361111111111</v>
      </c>
      <c r="T4" s="30">
        <f>+M4/S4/24</f>
        <v>121.81320805368858</v>
      </c>
      <c r="U4" s="19">
        <f>SUM(Q$4:Q4)</f>
        <v>0.6402777777777777</v>
      </c>
      <c r="V4" s="30">
        <f>+M4/U4/24</f>
        <v>98.42824295010628</v>
      </c>
      <c r="W4" s="48">
        <v>165</v>
      </c>
      <c r="X4" s="125" t="s">
        <v>51</v>
      </c>
    </row>
    <row r="5" spans="1:24" ht="12.75">
      <c r="A5" s="12">
        <v>2</v>
      </c>
      <c r="B5" s="20" t="s">
        <v>17</v>
      </c>
      <c r="C5" s="14" t="s">
        <v>9</v>
      </c>
      <c r="D5" s="38" t="s">
        <v>13</v>
      </c>
      <c r="E5" s="99" t="s">
        <v>47</v>
      </c>
      <c r="F5" s="43"/>
      <c r="G5" s="42"/>
      <c r="H5" s="95"/>
      <c r="I5" s="15"/>
      <c r="J5" s="15"/>
      <c r="K5" s="52"/>
      <c r="L5" s="92"/>
      <c r="M5" s="15"/>
      <c r="N5" s="16">
        <v>0.33125</v>
      </c>
      <c r="O5" s="17"/>
      <c r="P5" s="30"/>
      <c r="Q5" s="17"/>
      <c r="R5" s="18"/>
      <c r="S5" s="19"/>
      <c r="T5" s="30"/>
      <c r="U5" s="19"/>
      <c r="V5" s="30"/>
      <c r="W5" s="48"/>
      <c r="X5" s="126"/>
    </row>
    <row r="6" spans="1:23" ht="12.75">
      <c r="A6" s="12"/>
      <c r="B6" s="20"/>
      <c r="C6" s="14" t="s">
        <v>11</v>
      </c>
      <c r="D6" s="37" t="s">
        <v>49</v>
      </c>
      <c r="E6" s="24" t="s">
        <v>27</v>
      </c>
      <c r="F6" s="43">
        <v>285132</v>
      </c>
      <c r="G6" s="42">
        <f>+F6*1.007+282+397+1392+1469+639+754+121</f>
        <v>292181.924</v>
      </c>
      <c r="H6" s="92">
        <f>+L6-L4</f>
        <v>609</v>
      </c>
      <c r="I6" s="15">
        <f>+M6-M4</f>
        <v>613.2630000000354</v>
      </c>
      <c r="J6" s="15">
        <v>609</v>
      </c>
      <c r="K6" s="52">
        <f>+J6/(F6-F4)*100-100</f>
        <v>0</v>
      </c>
      <c r="L6" s="92">
        <f>+F6-F$3</f>
        <v>2111</v>
      </c>
      <c r="M6" s="15">
        <f>+G6-G$3</f>
        <v>2125.777000000002</v>
      </c>
      <c r="N6" s="16">
        <v>0.8715277777777778</v>
      </c>
      <c r="O6" s="17">
        <v>0.3527777777777778</v>
      </c>
      <c r="P6" s="30">
        <f>+I6/O6/24</f>
        <v>72.43263779527977</v>
      </c>
      <c r="Q6" s="17">
        <f>+N6-N5</f>
        <v>0.5402777777777779</v>
      </c>
      <c r="R6" s="30">
        <f>+I6/Q6/24</f>
        <v>47.29534704370452</v>
      </c>
      <c r="S6" s="19">
        <f>SUM(O$4:O6)</f>
        <v>0.8701388888888888</v>
      </c>
      <c r="T6" s="30">
        <f>+M6/S6/24</f>
        <v>101.79299281723873</v>
      </c>
      <c r="U6" s="19">
        <f>SUM(Q$4:Q6)</f>
        <v>1.1805555555555556</v>
      </c>
      <c r="V6" s="30">
        <f>+M6/U6/24</f>
        <v>75.02742352941182</v>
      </c>
      <c r="W6" s="98">
        <v>159</v>
      </c>
    </row>
    <row r="7" spans="1:23" ht="12.75">
      <c r="A7" s="12">
        <v>3</v>
      </c>
      <c r="B7" s="32" t="s">
        <v>18</v>
      </c>
      <c r="C7" s="14" t="s">
        <v>9</v>
      </c>
      <c r="D7" s="38" t="s">
        <v>13</v>
      </c>
      <c r="E7" s="24"/>
      <c r="F7" s="43"/>
      <c r="G7" s="42"/>
      <c r="H7" s="92"/>
      <c r="I7" s="15"/>
      <c r="J7" s="15"/>
      <c r="K7" s="52"/>
      <c r="L7" s="92"/>
      <c r="M7" s="15"/>
      <c r="N7" s="16">
        <v>0.3277777777777778</v>
      </c>
      <c r="O7" s="17"/>
      <c r="P7" s="30"/>
      <c r="Q7" s="17"/>
      <c r="R7" s="30"/>
      <c r="S7" s="19"/>
      <c r="T7" s="30"/>
      <c r="U7" s="19"/>
      <c r="V7" s="30"/>
      <c r="W7" s="48"/>
    </row>
    <row r="8" spans="1:24" ht="12.75">
      <c r="A8" s="12"/>
      <c r="B8" s="20"/>
      <c r="C8" s="14" t="s">
        <v>11</v>
      </c>
      <c r="D8" s="37" t="s">
        <v>50</v>
      </c>
      <c r="E8" s="24" t="s">
        <v>30</v>
      </c>
      <c r="F8" s="43">
        <v>285831</v>
      </c>
      <c r="G8" s="42">
        <f>+F8*1.007+282+397+1392+1469+639+754+121</f>
        <v>292885.817</v>
      </c>
      <c r="H8" s="92">
        <f>+L8-L6</f>
        <v>699</v>
      </c>
      <c r="I8" s="15">
        <f>+M8-M6</f>
        <v>703.8929999999818</v>
      </c>
      <c r="J8" s="15">
        <v>704</v>
      </c>
      <c r="K8" s="52">
        <f>+J8/(F8-F6)*100-100</f>
        <v>0.7153075822603654</v>
      </c>
      <c r="L8" s="92">
        <f>+F8-F$3</f>
        <v>2810</v>
      </c>
      <c r="M8" s="15">
        <f>+G8-G$3</f>
        <v>2829.6699999999837</v>
      </c>
      <c r="N8" s="16">
        <v>0.6902777777777778</v>
      </c>
      <c r="O8" s="17">
        <v>0.2847222222222222</v>
      </c>
      <c r="P8" s="30">
        <f>+I8/O8/24</f>
        <v>103.00873170731442</v>
      </c>
      <c r="Q8" s="17">
        <f>+N8-N7</f>
        <v>0.3625</v>
      </c>
      <c r="R8" s="30">
        <f>+I8/Q8/24</f>
        <v>80.90724137930826</v>
      </c>
      <c r="S8" s="19">
        <f>SUM(O$4:O8)</f>
        <v>1.154861111111111</v>
      </c>
      <c r="T8" s="30">
        <f>+M8/S8/24</f>
        <v>102.09272399278355</v>
      </c>
      <c r="U8" s="19">
        <f>SUM(Q$4:Q8)</f>
        <v>1.5430555555555556</v>
      </c>
      <c r="V8" s="30">
        <f>+M8/U8/24</f>
        <v>76.40873087308687</v>
      </c>
      <c r="W8" s="48">
        <v>178</v>
      </c>
      <c r="X8" s="125" t="s">
        <v>52</v>
      </c>
    </row>
    <row r="9" spans="1:24" s="115" customFormat="1" ht="12.75">
      <c r="A9" s="100"/>
      <c r="B9" s="101"/>
      <c r="C9" s="102" t="s">
        <v>11</v>
      </c>
      <c r="D9" s="103" t="s">
        <v>13</v>
      </c>
      <c r="E9" s="104" t="s">
        <v>30</v>
      </c>
      <c r="F9" s="105">
        <v>285849</v>
      </c>
      <c r="G9" s="106">
        <f>+F9*1.007+282+397+1392+1469+639+754+121</f>
        <v>292903.94299999997</v>
      </c>
      <c r="H9" s="107">
        <f>+L9-L6</f>
        <v>717</v>
      </c>
      <c r="I9" s="108">
        <f>+M9-M6</f>
        <v>722.0189999999711</v>
      </c>
      <c r="J9" s="108">
        <v>722</v>
      </c>
      <c r="K9" s="109">
        <f>+J9/(F9-F6)*100-100</f>
        <v>0.697350069735009</v>
      </c>
      <c r="L9" s="107">
        <f>+F9-F$3</f>
        <v>2828</v>
      </c>
      <c r="M9" s="108">
        <f>+G9-G$3</f>
        <v>2847.795999999973</v>
      </c>
      <c r="N9" s="110">
        <v>0.90625</v>
      </c>
      <c r="O9" s="111">
        <v>0.31805555555555554</v>
      </c>
      <c r="P9" s="112">
        <f>+I9/O9/24</f>
        <v>94.5876419213936</v>
      </c>
      <c r="Q9" s="111">
        <f>+N9-N7</f>
        <v>0.5784722222222223</v>
      </c>
      <c r="R9" s="112">
        <f>+I9/Q9/24</f>
        <v>52.00617046818519</v>
      </c>
      <c r="S9" s="113">
        <f>SUM(O$4:O9)</f>
        <v>1.4729166666666664</v>
      </c>
      <c r="T9" s="112">
        <f>+M9/S9/24</f>
        <v>80.55999999999925</v>
      </c>
      <c r="U9" s="113">
        <f>SUM(Q$4:Q9)</f>
        <v>2.1215277777777777</v>
      </c>
      <c r="V9" s="112">
        <f>+M9/U9/24</f>
        <v>55.93052700490946</v>
      </c>
      <c r="W9" s="114"/>
      <c r="X9" s="126"/>
    </row>
    <row r="10" spans="1:23" ht="12.75">
      <c r="A10" s="12">
        <v>4</v>
      </c>
      <c r="B10" s="20" t="s">
        <v>8</v>
      </c>
      <c r="C10" s="14" t="s">
        <v>9</v>
      </c>
      <c r="D10" s="38" t="s">
        <v>13</v>
      </c>
      <c r="E10" s="24"/>
      <c r="F10" s="43"/>
      <c r="G10" s="42"/>
      <c r="H10" s="92"/>
      <c r="I10" s="15"/>
      <c r="J10" s="15"/>
      <c r="K10" s="52"/>
      <c r="L10" s="92"/>
      <c r="M10" s="15"/>
      <c r="N10" s="16">
        <v>0.32222222222222224</v>
      </c>
      <c r="O10" s="17"/>
      <c r="P10" s="30"/>
      <c r="Q10" s="17"/>
      <c r="R10" s="30"/>
      <c r="S10" s="19"/>
      <c r="T10" s="30"/>
      <c r="U10" s="19"/>
      <c r="V10" s="30"/>
      <c r="W10" s="48"/>
    </row>
    <row r="11" spans="1:23" ht="12.75">
      <c r="A11" s="12"/>
      <c r="B11" s="20"/>
      <c r="C11" s="14" t="s">
        <v>11</v>
      </c>
      <c r="D11" s="38" t="s">
        <v>13</v>
      </c>
      <c r="E11" s="24" t="s">
        <v>30</v>
      </c>
      <c r="F11" s="43">
        <v>286052</v>
      </c>
      <c r="G11" s="42">
        <f>+F11*1.007+282+397+1392+1469+639+754+121</f>
        <v>293108.36399999994</v>
      </c>
      <c r="H11" s="92">
        <f>+L11-L9</f>
        <v>203</v>
      </c>
      <c r="I11" s="15">
        <f>+M11-M9</f>
        <v>204.420999999973</v>
      </c>
      <c r="J11" s="15">
        <v>200</v>
      </c>
      <c r="K11" s="52">
        <f>+J11/(F11-F8)*100-100</f>
        <v>-9.502262443438909</v>
      </c>
      <c r="L11" s="92">
        <f>+F11-F$3</f>
        <v>3031</v>
      </c>
      <c r="M11" s="15">
        <f>+G11-G$3</f>
        <v>3052.216999999946</v>
      </c>
      <c r="N11" s="16">
        <v>0.9125</v>
      </c>
      <c r="O11" s="17">
        <v>0.21319444444444444</v>
      </c>
      <c r="P11" s="30">
        <f>+I11/O11/24</f>
        <v>39.95198697067876</v>
      </c>
      <c r="Q11" s="17">
        <f>+N11-N10</f>
        <v>0.5902777777777777</v>
      </c>
      <c r="R11" s="30">
        <f>+I11/Q11/24</f>
        <v>14.429717647056918</v>
      </c>
      <c r="S11" s="19">
        <f>SUM(O$4:O11)</f>
        <v>1.686111111111111</v>
      </c>
      <c r="T11" s="30">
        <f>+M11/S11/24</f>
        <v>75.4254612850069</v>
      </c>
      <c r="U11" s="19">
        <f>SUM(Q$4:Q11)</f>
        <v>2.7118055555555554</v>
      </c>
      <c r="V11" s="30">
        <f>+M11/U11/24</f>
        <v>46.897060179256535</v>
      </c>
      <c r="W11" s="48">
        <v>107</v>
      </c>
    </row>
    <row r="12" spans="1:23" ht="12.75">
      <c r="A12" s="12">
        <v>5</v>
      </c>
      <c r="B12" s="20" t="s">
        <v>12</v>
      </c>
      <c r="C12" s="14" t="s">
        <v>9</v>
      </c>
      <c r="D12" s="38" t="s">
        <v>13</v>
      </c>
      <c r="E12" s="24"/>
      <c r="F12" s="43"/>
      <c r="G12" s="42"/>
      <c r="H12" s="92"/>
      <c r="I12" s="15"/>
      <c r="J12" s="15"/>
      <c r="K12" s="52"/>
      <c r="L12" s="92"/>
      <c r="M12" s="15"/>
      <c r="N12" s="16">
        <v>0.31805555555555554</v>
      </c>
      <c r="O12" s="17"/>
      <c r="P12" s="30"/>
      <c r="Q12" s="17"/>
      <c r="R12" s="30"/>
      <c r="S12" s="19"/>
      <c r="T12" s="30"/>
      <c r="U12" s="19"/>
      <c r="V12" s="30"/>
      <c r="W12" s="48"/>
    </row>
    <row r="13" spans="1:23" ht="12.75">
      <c r="A13" s="12"/>
      <c r="B13" s="20"/>
      <c r="C13" s="14" t="s">
        <v>11</v>
      </c>
      <c r="D13" s="37" t="s">
        <v>31</v>
      </c>
      <c r="E13" s="24" t="s">
        <v>30</v>
      </c>
      <c r="F13" s="43">
        <v>286553</v>
      </c>
      <c r="G13" s="42">
        <f>+F13*1.007+282+397+1392+1469+639+754+121</f>
        <v>293612.871</v>
      </c>
      <c r="H13" s="92">
        <f>+L13-L11</f>
        <v>501</v>
      </c>
      <c r="I13" s="15">
        <f>+M13-M11</f>
        <v>504.50700000004144</v>
      </c>
      <c r="J13" s="15">
        <v>505</v>
      </c>
      <c r="K13" s="52">
        <f>+J13/(F13-F11)*100-100</f>
        <v>0.7984031936127707</v>
      </c>
      <c r="L13" s="92">
        <f>+F13-F$3</f>
        <v>3532</v>
      </c>
      <c r="M13" s="57">
        <f>+G13-G$3</f>
        <v>3556.7239999999874</v>
      </c>
      <c r="N13" s="16">
        <v>0.8479166666666668</v>
      </c>
      <c r="O13" s="17">
        <v>0.2375</v>
      </c>
      <c r="P13" s="30">
        <f>+I13/O13/24</f>
        <v>88.51000000000727</v>
      </c>
      <c r="Q13" s="17">
        <f>+N13-N12</f>
        <v>0.5298611111111112</v>
      </c>
      <c r="R13" s="30">
        <f>+I13/Q13/24</f>
        <v>39.67289646134008</v>
      </c>
      <c r="S13" s="19">
        <f>SUM(O$4:O13)</f>
        <v>1.923611111111111</v>
      </c>
      <c r="T13" s="30">
        <f>+M13/S13/24</f>
        <v>77.04095306859179</v>
      </c>
      <c r="U13" s="19">
        <f>SUM(Q$4:Q13)</f>
        <v>3.2416666666666667</v>
      </c>
      <c r="V13" s="30">
        <f>+M13/U13/24</f>
        <v>45.71624678663223</v>
      </c>
      <c r="W13" s="48"/>
    </row>
    <row r="14" spans="1:23" ht="12.75">
      <c r="A14" s="5">
        <v>6</v>
      </c>
      <c r="B14" s="6" t="s">
        <v>14</v>
      </c>
      <c r="C14" s="8" t="s">
        <v>9</v>
      </c>
      <c r="D14" s="39" t="s">
        <v>13</v>
      </c>
      <c r="E14" s="7"/>
      <c r="F14" s="43"/>
      <c r="G14" s="42"/>
      <c r="H14" s="92"/>
      <c r="I14" s="10"/>
      <c r="J14" s="10"/>
      <c r="K14" s="52"/>
      <c r="L14" s="91"/>
      <c r="M14" s="10"/>
      <c r="N14" s="11">
        <v>0.33055555555555555</v>
      </c>
      <c r="O14" s="21"/>
      <c r="P14" s="31"/>
      <c r="Q14" s="21"/>
      <c r="R14" s="31"/>
      <c r="S14" s="22"/>
      <c r="T14" s="31"/>
      <c r="U14" s="22"/>
      <c r="V14" s="31"/>
      <c r="W14" s="49"/>
    </row>
    <row r="15" spans="1:23" ht="12.75">
      <c r="A15" s="12"/>
      <c r="B15" s="20"/>
      <c r="C15" s="14" t="s">
        <v>11</v>
      </c>
      <c r="D15" s="39" t="s">
        <v>13</v>
      </c>
      <c r="E15" s="24" t="s">
        <v>30</v>
      </c>
      <c r="F15" s="43">
        <v>287016</v>
      </c>
      <c r="G15" s="42">
        <f>+F15*1.007+282+397+1392+1469+639+754+121</f>
        <v>294079.11199999996</v>
      </c>
      <c r="H15" s="92">
        <f>+L15-L13</f>
        <v>463</v>
      </c>
      <c r="I15" s="15">
        <f>+M15-M13</f>
        <v>466.24099999998</v>
      </c>
      <c r="J15" s="15">
        <v>453</v>
      </c>
      <c r="K15" s="52">
        <f>+J15/(F15-F13)*100-100</f>
        <v>-2.1598272138228936</v>
      </c>
      <c r="L15" s="92">
        <f>+F15-F$3</f>
        <v>3995</v>
      </c>
      <c r="M15" s="15">
        <f>+G15-G$3</f>
        <v>4022.9649999999674</v>
      </c>
      <c r="N15" s="16">
        <v>0.8291666666666666</v>
      </c>
      <c r="O15" s="17">
        <v>0.3506944444444444</v>
      </c>
      <c r="P15" s="30">
        <f>+I15/O15/24</f>
        <v>55.39497029702733</v>
      </c>
      <c r="Q15" s="17">
        <f>+N15-N14</f>
        <v>0.49861111111111106</v>
      </c>
      <c r="R15" s="30">
        <f>+I15/Q15/24</f>
        <v>38.96164345403733</v>
      </c>
      <c r="S15" s="19">
        <f>SUM(O$4:O15)</f>
        <v>2.2743055555555554</v>
      </c>
      <c r="T15" s="30">
        <f>+M15/S15/24</f>
        <v>73.70317557251849</v>
      </c>
      <c r="U15" s="19">
        <f>SUM(Q$4:Q15)</f>
        <v>3.7402777777777776</v>
      </c>
      <c r="V15" s="30">
        <f>+M15/U15/24</f>
        <v>44.81580022279949</v>
      </c>
      <c r="W15" s="48">
        <v>138</v>
      </c>
    </row>
    <row r="16" spans="1:23" ht="12.75">
      <c r="A16" s="12">
        <v>7</v>
      </c>
      <c r="B16" s="23" t="s">
        <v>15</v>
      </c>
      <c r="C16" s="14" t="s">
        <v>9</v>
      </c>
      <c r="D16" s="38" t="s">
        <v>13</v>
      </c>
      <c r="E16" s="24" t="s">
        <v>33</v>
      </c>
      <c r="F16" s="43"/>
      <c r="G16" s="42"/>
      <c r="H16" s="92"/>
      <c r="I16" s="15"/>
      <c r="J16" s="15"/>
      <c r="K16" s="52"/>
      <c r="L16" s="92"/>
      <c r="M16" s="15"/>
      <c r="N16" s="16">
        <v>0.3458333333333334</v>
      </c>
      <c r="O16" s="17"/>
      <c r="P16" s="30"/>
      <c r="Q16" s="17"/>
      <c r="R16" s="30"/>
      <c r="S16" s="19"/>
      <c r="T16" s="30"/>
      <c r="U16" s="19"/>
      <c r="V16" s="30"/>
      <c r="W16" s="48"/>
    </row>
    <row r="17" spans="1:23" ht="12.75">
      <c r="A17" s="12"/>
      <c r="B17" s="20"/>
      <c r="C17" s="14" t="s">
        <v>11</v>
      </c>
      <c r="D17" s="37" t="s">
        <v>32</v>
      </c>
      <c r="E17" s="24" t="s">
        <v>30</v>
      </c>
      <c r="F17" s="43">
        <v>287377</v>
      </c>
      <c r="G17" s="42">
        <f>+F17*1.007+282+397+1392+1469+639+754+121</f>
        <v>294442.63899999997</v>
      </c>
      <c r="H17" s="92">
        <f>+L17-L15</f>
        <v>361</v>
      </c>
      <c r="I17" s="15">
        <f>+M17-M15</f>
        <v>363.52700000000186</v>
      </c>
      <c r="J17" s="15">
        <v>363</v>
      </c>
      <c r="K17" s="52">
        <f>+J17/(F17-F15)*100-100</f>
        <v>0.554016620498615</v>
      </c>
      <c r="L17" s="92">
        <f>+F17-F$3</f>
        <v>4356</v>
      </c>
      <c r="M17" s="15">
        <f>+G17-G$3</f>
        <v>4386.491999999969</v>
      </c>
      <c r="N17" s="16">
        <v>0.7847222222222222</v>
      </c>
      <c r="O17" s="17">
        <v>0.2465277777777778</v>
      </c>
      <c r="P17" s="30">
        <f>+I17/O17/24</f>
        <v>61.441183098591864</v>
      </c>
      <c r="Q17" s="17">
        <f>+N17-N16</f>
        <v>0.43888888888888883</v>
      </c>
      <c r="R17" s="30">
        <f>+I17/Q17/24</f>
        <v>34.5120569620255</v>
      </c>
      <c r="S17" s="19">
        <f>SUM(O$4:O17)</f>
        <v>2.520833333333333</v>
      </c>
      <c r="T17" s="30">
        <f>+M17/S17/24</f>
        <v>72.5039999999995</v>
      </c>
      <c r="U17" s="19">
        <f>SUM(Q$4:Q17)</f>
        <v>4.179166666666666</v>
      </c>
      <c r="V17" s="30">
        <f>+M17/U17/24</f>
        <v>43.73371884346929</v>
      </c>
      <c r="W17" s="48">
        <v>137</v>
      </c>
    </row>
    <row r="18" spans="1:24" ht="12.75">
      <c r="A18" s="5">
        <v>8</v>
      </c>
      <c r="B18" s="53" t="s">
        <v>16</v>
      </c>
      <c r="C18" s="8" t="s">
        <v>9</v>
      </c>
      <c r="D18" s="39" t="s">
        <v>13</v>
      </c>
      <c r="E18" s="7" t="s">
        <v>34</v>
      </c>
      <c r="F18" s="43"/>
      <c r="G18" s="42"/>
      <c r="H18" s="92"/>
      <c r="I18" s="10"/>
      <c r="J18" s="10"/>
      <c r="K18" s="52"/>
      <c r="L18" s="91"/>
      <c r="M18" s="10"/>
      <c r="N18" s="11">
        <v>0.3236111111111111</v>
      </c>
      <c r="O18" s="21"/>
      <c r="P18" s="31"/>
      <c r="Q18" s="21"/>
      <c r="R18" s="31"/>
      <c r="S18" s="22"/>
      <c r="T18" s="31"/>
      <c r="U18" s="22"/>
      <c r="V18" s="31"/>
      <c r="W18" s="49"/>
      <c r="X18" s="125" t="s">
        <v>53</v>
      </c>
    </row>
    <row r="19" spans="1:24" ht="12.75">
      <c r="A19" s="12"/>
      <c r="B19" s="20"/>
      <c r="C19" s="14" t="s">
        <v>11</v>
      </c>
      <c r="D19" s="39" t="s">
        <v>13</v>
      </c>
      <c r="E19" s="24" t="s">
        <v>30</v>
      </c>
      <c r="F19" s="43">
        <v>287494</v>
      </c>
      <c r="G19" s="42">
        <f>+F19*1.007+282+397+1392+1469+639+754+121</f>
        <v>294560.458</v>
      </c>
      <c r="H19" s="92">
        <f>+L19-L17</f>
        <v>117</v>
      </c>
      <c r="I19" s="15">
        <f>+M19-M17</f>
        <v>117.8190000000177</v>
      </c>
      <c r="J19" s="15">
        <v>114</v>
      </c>
      <c r="K19" s="52">
        <f>+J19/(F19-F17)*100-100</f>
        <v>-2.564102564102569</v>
      </c>
      <c r="L19" s="92">
        <f>+F19-F$3</f>
        <v>4473</v>
      </c>
      <c r="M19" s="15">
        <f>+G19-G$3</f>
        <v>4504.310999999987</v>
      </c>
      <c r="N19" s="16">
        <v>0.8430555555555556</v>
      </c>
      <c r="O19" s="17">
        <v>0.14583333333333334</v>
      </c>
      <c r="P19" s="30">
        <f>+I19/O19/24</f>
        <v>33.662571428576484</v>
      </c>
      <c r="Q19" s="17">
        <f>+N19-N18</f>
        <v>0.5194444444444444</v>
      </c>
      <c r="R19" s="30">
        <f>+I19/Q19/24</f>
        <v>9.450721925135111</v>
      </c>
      <c r="S19" s="19">
        <f>SUM(O$4:O19)</f>
        <v>2.6666666666666665</v>
      </c>
      <c r="T19" s="30">
        <f>+M19/S19/24</f>
        <v>70.3798593749998</v>
      </c>
      <c r="U19" s="19">
        <f>SUM(Q$4:Q19)</f>
        <v>4.698611111111111</v>
      </c>
      <c r="V19" s="30">
        <f>+M19/U19/24</f>
        <v>39.94363878214591</v>
      </c>
      <c r="W19" s="48">
        <v>107</v>
      </c>
      <c r="X19" s="126"/>
    </row>
    <row r="20" spans="1:23" ht="12.75">
      <c r="A20" s="12">
        <v>9</v>
      </c>
      <c r="B20" s="20" t="s">
        <v>17</v>
      </c>
      <c r="C20" s="14" t="s">
        <v>9</v>
      </c>
      <c r="D20" s="38" t="s">
        <v>13</v>
      </c>
      <c r="E20" s="24"/>
      <c r="F20" s="43"/>
      <c r="G20" s="42"/>
      <c r="H20" s="92"/>
      <c r="I20" s="15"/>
      <c r="J20" s="15"/>
      <c r="K20" s="52"/>
      <c r="L20" s="92"/>
      <c r="M20" s="15"/>
      <c r="N20" s="16">
        <v>0.3340277777777778</v>
      </c>
      <c r="O20" s="17"/>
      <c r="P20" s="30"/>
      <c r="Q20" s="17"/>
      <c r="R20" s="30"/>
      <c r="S20" s="19"/>
      <c r="T20" s="30"/>
      <c r="U20" s="19"/>
      <c r="V20" s="30"/>
      <c r="W20" s="48"/>
    </row>
    <row r="21" spans="1:23" ht="12.75">
      <c r="A21" s="12"/>
      <c r="B21" s="20"/>
      <c r="C21" s="14" t="s">
        <v>11</v>
      </c>
      <c r="D21" s="37" t="s">
        <v>56</v>
      </c>
      <c r="E21" s="24" t="s">
        <v>30</v>
      </c>
      <c r="F21" s="43">
        <v>288368</v>
      </c>
      <c r="G21" s="42">
        <f>+F21*1.007+282+397+1392+1469+639+754+121</f>
        <v>295440.57599999994</v>
      </c>
      <c r="H21" s="92">
        <f>+L21-L19</f>
        <v>874</v>
      </c>
      <c r="I21" s="15">
        <f>+M21-M19</f>
        <v>880.1179999999586</v>
      </c>
      <c r="J21" s="15">
        <v>878</v>
      </c>
      <c r="K21" s="52">
        <f>+J21/(F21-F19)*100-100</f>
        <v>0.4576659038901596</v>
      </c>
      <c r="L21" s="92">
        <f>+F21-F$3</f>
        <v>5347</v>
      </c>
      <c r="M21" s="15">
        <f>+G21-G$3</f>
        <v>5384.4289999999455</v>
      </c>
      <c r="N21" s="16">
        <v>0.8534722222222223</v>
      </c>
      <c r="O21" s="17">
        <v>0.42430555555555555</v>
      </c>
      <c r="P21" s="30">
        <f>+I21/O21/24</f>
        <v>86.42729950899758</v>
      </c>
      <c r="Q21" s="17">
        <f>+N21-N20</f>
        <v>0.5194444444444445</v>
      </c>
      <c r="R21" s="30">
        <f>+I21/Q21/24</f>
        <v>70.59770053475603</v>
      </c>
      <c r="S21" s="19">
        <f>SUM(O$4:O21)</f>
        <v>3.0909722222222222</v>
      </c>
      <c r="T21" s="30">
        <f>+M21/S21/24</f>
        <v>72.582731970343</v>
      </c>
      <c r="U21" s="19">
        <f>SUM(Q$4:Q21)</f>
        <v>5.218055555555556</v>
      </c>
      <c r="V21" s="30">
        <f>+M21/U21/24</f>
        <v>42.995174341229266</v>
      </c>
      <c r="W21" s="48">
        <v>144</v>
      </c>
    </row>
    <row r="22" spans="1:23" ht="12.75">
      <c r="A22" s="12">
        <v>10</v>
      </c>
      <c r="B22" s="20" t="s">
        <v>18</v>
      </c>
      <c r="C22" s="14" t="s">
        <v>9</v>
      </c>
      <c r="D22" s="38" t="s">
        <v>13</v>
      </c>
      <c r="E22" s="25"/>
      <c r="F22" s="43"/>
      <c r="G22" s="42"/>
      <c r="H22" s="92"/>
      <c r="I22" s="15"/>
      <c r="J22" s="15"/>
      <c r="K22" s="52"/>
      <c r="L22" s="92"/>
      <c r="M22" s="15"/>
      <c r="N22" s="16">
        <v>0.3548611111111111</v>
      </c>
      <c r="O22" s="17"/>
      <c r="P22" s="30"/>
      <c r="Q22" s="17"/>
      <c r="R22" s="30"/>
      <c r="S22" s="19"/>
      <c r="T22" s="30"/>
      <c r="U22" s="19"/>
      <c r="V22" s="30"/>
      <c r="W22" s="48"/>
    </row>
    <row r="23" spans="1:24" ht="12.75">
      <c r="A23" s="12"/>
      <c r="B23" s="20"/>
      <c r="C23" s="14" t="s">
        <v>11</v>
      </c>
      <c r="D23" s="37" t="s">
        <v>35</v>
      </c>
      <c r="E23" s="24" t="s">
        <v>37</v>
      </c>
      <c r="F23" s="43">
        <v>288703</v>
      </c>
      <c r="G23" s="42">
        <f>+F23*1.007+282+397+1392+1469+639+754+121</f>
        <v>295777.921</v>
      </c>
      <c r="H23" s="92">
        <f>+L23-L21</f>
        <v>335</v>
      </c>
      <c r="I23" s="15">
        <f>+M23-M21</f>
        <v>337.34500000003027</v>
      </c>
      <c r="J23" s="15">
        <v>337</v>
      </c>
      <c r="K23" s="52">
        <f>+J23/(F23-F21)*100-100</f>
        <v>0.5970149253731449</v>
      </c>
      <c r="L23" s="92">
        <f>+F23-F$3</f>
        <v>5682</v>
      </c>
      <c r="M23" s="15">
        <f>+G23-G$3</f>
        <v>5721.773999999976</v>
      </c>
      <c r="N23" s="16">
        <v>0.5708333333333333</v>
      </c>
      <c r="O23" s="17">
        <v>0.1708333333333333</v>
      </c>
      <c r="P23" s="30">
        <f>+I23/O23/24</f>
        <v>82.27926829269032</v>
      </c>
      <c r="Q23" s="17">
        <f>+N23-N22</f>
        <v>0.21597222222222218</v>
      </c>
      <c r="R23" s="30">
        <f>+I23/Q23/24</f>
        <v>65.0826366559544</v>
      </c>
      <c r="S23" s="19">
        <f>SUM(O$4:O23)</f>
        <v>3.2618055555555556</v>
      </c>
      <c r="T23" s="30">
        <f>+M23/S23/24</f>
        <v>73.09057696401928</v>
      </c>
      <c r="U23" s="19">
        <f>SUM(Q$4:Q23)</f>
        <v>5.434027777777778</v>
      </c>
      <c r="V23" s="30">
        <f>+M23/U23/24</f>
        <v>43.87302747603815</v>
      </c>
      <c r="W23" s="48">
        <v>137</v>
      </c>
      <c r="X23" s="125" t="s">
        <v>52</v>
      </c>
    </row>
    <row r="24" spans="1:24" s="115" customFormat="1" ht="12.75">
      <c r="A24" s="100"/>
      <c r="B24" s="101"/>
      <c r="C24" s="102" t="s">
        <v>11</v>
      </c>
      <c r="D24" s="103" t="s">
        <v>13</v>
      </c>
      <c r="E24" s="104" t="s">
        <v>37</v>
      </c>
      <c r="F24" s="105">
        <v>288728</v>
      </c>
      <c r="G24" s="106">
        <f>+F24*1.007+282+397+1392+1469+639+754+121</f>
        <v>295803.09599999996</v>
      </c>
      <c r="H24" s="107">
        <f>+L24-L21</f>
        <v>360</v>
      </c>
      <c r="I24" s="108">
        <f>+M24-M21</f>
        <v>362.5200000000186</v>
      </c>
      <c r="J24" s="108">
        <v>359</v>
      </c>
      <c r="K24" s="109">
        <f>+J24/(F24-F21)*100-100</f>
        <v>-0.27777777777777146</v>
      </c>
      <c r="L24" s="107">
        <f>+F24-F$3</f>
        <v>5707</v>
      </c>
      <c r="M24" s="108">
        <f>+G24-G$3</f>
        <v>5746.948999999964</v>
      </c>
      <c r="N24" s="110">
        <v>0.7618055555555556</v>
      </c>
      <c r="O24" s="111">
        <v>0.21319444444444444</v>
      </c>
      <c r="P24" s="112">
        <f>+I24/O24/24</f>
        <v>70.8508143322512</v>
      </c>
      <c r="Q24" s="111">
        <f>+N24-N22</f>
        <v>0.4069444444444445</v>
      </c>
      <c r="R24" s="112">
        <f>+I24/Q24/24</f>
        <v>37.118088737203266</v>
      </c>
      <c r="S24" s="113">
        <f>SUM(O$4:O24)</f>
        <v>3.475</v>
      </c>
      <c r="T24" s="112">
        <f>+M24/S24/24</f>
        <v>68.90826139088686</v>
      </c>
      <c r="U24" s="113">
        <f>SUM(Q$4:Q24)</f>
        <v>5.840972222222222</v>
      </c>
      <c r="V24" s="112">
        <f>+M24/U24/24</f>
        <v>40.99595054095801</v>
      </c>
      <c r="W24" s="114">
        <v>66</v>
      </c>
      <c r="X24" s="125"/>
    </row>
    <row r="25" spans="1:24" ht="12.75">
      <c r="A25" s="5">
        <v>11</v>
      </c>
      <c r="B25" s="20" t="s">
        <v>8</v>
      </c>
      <c r="C25" s="8" t="s">
        <v>9</v>
      </c>
      <c r="D25" s="39" t="s">
        <v>13</v>
      </c>
      <c r="E25" s="7"/>
      <c r="F25" s="43"/>
      <c r="G25" s="42"/>
      <c r="H25" s="92"/>
      <c r="I25" s="10"/>
      <c r="J25" s="10"/>
      <c r="K25" s="52"/>
      <c r="L25" s="91"/>
      <c r="M25" s="10"/>
      <c r="N25" s="11">
        <v>0.3819444444444444</v>
      </c>
      <c r="O25" s="21"/>
      <c r="P25" s="31"/>
      <c r="Q25" s="21"/>
      <c r="R25" s="31"/>
      <c r="S25" s="22"/>
      <c r="T25" s="31"/>
      <c r="U25" s="22"/>
      <c r="V25" s="31"/>
      <c r="W25" s="49"/>
      <c r="X25" s="126"/>
    </row>
    <row r="26" spans="1:23" ht="12.75">
      <c r="A26" s="12"/>
      <c r="B26" s="20"/>
      <c r="C26" s="14" t="s">
        <v>11</v>
      </c>
      <c r="D26" s="39" t="s">
        <v>13</v>
      </c>
      <c r="E26" s="24" t="s">
        <v>37</v>
      </c>
      <c r="F26" s="43">
        <v>288811</v>
      </c>
      <c r="G26" s="42">
        <f>+F26*1.007+282+397+1392+1469+639+754+121</f>
        <v>295886.67699999997</v>
      </c>
      <c r="H26" s="92">
        <f>+L26-L24</f>
        <v>83</v>
      </c>
      <c r="I26" s="15">
        <f>+M26-M24</f>
        <v>83.58100000000559</v>
      </c>
      <c r="J26" s="15">
        <v>83</v>
      </c>
      <c r="K26" s="52">
        <f>+J26/(F26-F24)*100-100</f>
        <v>0</v>
      </c>
      <c r="L26" s="92">
        <f>+F26-F$3</f>
        <v>5790</v>
      </c>
      <c r="M26" s="15">
        <f>+G26-G$3</f>
        <v>5830.52999999997</v>
      </c>
      <c r="N26" s="11">
        <v>1.0444444444444445</v>
      </c>
      <c r="O26" s="17">
        <v>0.11388888888888889</v>
      </c>
      <c r="P26" s="30">
        <f>+I26/O26/24</f>
        <v>30.578414634148388</v>
      </c>
      <c r="Q26" s="17">
        <f>+N26-N25</f>
        <v>0.6625000000000001</v>
      </c>
      <c r="R26" s="30">
        <f>+I26/Q26/24</f>
        <v>5.256666666667018</v>
      </c>
      <c r="S26" s="19">
        <f>SUM(O$4:O26)</f>
        <v>3.588888888888889</v>
      </c>
      <c r="T26" s="30">
        <f>+M26/S26/24</f>
        <v>67.69191176470552</v>
      </c>
      <c r="U26" s="19">
        <f>SUM(Q$4:Q26)</f>
        <v>6.503472222222221</v>
      </c>
      <c r="V26" s="30">
        <f>+M26/U26/24</f>
        <v>37.355237586759024</v>
      </c>
      <c r="W26" s="48">
        <v>95</v>
      </c>
    </row>
    <row r="27" spans="1:23" ht="12.75">
      <c r="A27" s="12">
        <v>12</v>
      </c>
      <c r="B27" s="20" t="s">
        <v>12</v>
      </c>
      <c r="C27" s="14" t="s">
        <v>9</v>
      </c>
      <c r="D27" s="38" t="s">
        <v>13</v>
      </c>
      <c r="E27" s="24"/>
      <c r="F27" s="43"/>
      <c r="G27" s="42"/>
      <c r="H27" s="92"/>
      <c r="I27" s="15"/>
      <c r="J27" s="15"/>
      <c r="K27" s="52"/>
      <c r="L27" s="92"/>
      <c r="M27" s="15"/>
      <c r="N27" s="16">
        <v>0.3666666666666667</v>
      </c>
      <c r="O27" s="17"/>
      <c r="P27" s="30"/>
      <c r="Q27" s="17"/>
      <c r="R27" s="30"/>
      <c r="S27" s="19"/>
      <c r="T27" s="30"/>
      <c r="U27" s="19"/>
      <c r="V27" s="30"/>
      <c r="W27" s="48"/>
    </row>
    <row r="28" spans="1:23" ht="12.75">
      <c r="A28" s="12"/>
      <c r="B28" s="20"/>
      <c r="C28" s="14" t="s">
        <v>11</v>
      </c>
      <c r="D28" s="54" t="s">
        <v>36</v>
      </c>
      <c r="E28" s="24" t="s">
        <v>37</v>
      </c>
      <c r="F28" s="43">
        <v>289313</v>
      </c>
      <c r="G28" s="42">
        <f>+F28*1.007+282+397+1392+1469+639+754+121</f>
        <v>296392.191</v>
      </c>
      <c r="H28" s="92">
        <f>+L28-L26</f>
        <v>502</v>
      </c>
      <c r="I28" s="15">
        <f>+M28-M26</f>
        <v>505.5140000000247</v>
      </c>
      <c r="J28" s="15">
        <v>503</v>
      </c>
      <c r="K28" s="52">
        <f>+J28/(F28-F26)*100-100</f>
        <v>0.19920318725100117</v>
      </c>
      <c r="L28" s="92">
        <f>+F28-F$3</f>
        <v>6292</v>
      </c>
      <c r="M28" s="15">
        <f>+G28-G$3</f>
        <v>6336.043999999994</v>
      </c>
      <c r="N28" s="16">
        <v>0.8756944444444444</v>
      </c>
      <c r="O28" s="17">
        <v>0.30833333333333335</v>
      </c>
      <c r="P28" s="30">
        <f>+I28/O28/24</f>
        <v>68.31270270270603</v>
      </c>
      <c r="Q28" s="17">
        <f>+N28-N27</f>
        <v>0.5090277777777777</v>
      </c>
      <c r="R28" s="30">
        <f>+I28/Q28/24</f>
        <v>41.379045020465874</v>
      </c>
      <c r="S28" s="19">
        <f>SUM(O$4:O28)</f>
        <v>3.897222222222222</v>
      </c>
      <c r="T28" s="30">
        <f>+M28/S28/24</f>
        <v>67.7410263720598</v>
      </c>
      <c r="U28" s="19">
        <f>SUM(Q$4:Q28)</f>
        <v>7.012499999999999</v>
      </c>
      <c r="V28" s="30">
        <f>+M28/U28/24</f>
        <v>37.647320261437876</v>
      </c>
      <c r="W28" s="48">
        <v>141</v>
      </c>
    </row>
    <row r="29" spans="1:23" ht="12.75">
      <c r="A29" s="12">
        <v>13</v>
      </c>
      <c r="B29" s="20" t="s">
        <v>14</v>
      </c>
      <c r="C29" s="14" t="s">
        <v>9</v>
      </c>
      <c r="D29" s="38" t="s">
        <v>13</v>
      </c>
      <c r="E29" s="25"/>
      <c r="F29" s="43"/>
      <c r="G29" s="42"/>
      <c r="H29" s="92"/>
      <c r="I29" s="15"/>
      <c r="J29" s="15"/>
      <c r="K29" s="52"/>
      <c r="L29" s="92"/>
      <c r="M29" s="15"/>
      <c r="N29" s="16">
        <v>0.3611111111111111</v>
      </c>
      <c r="O29" s="17"/>
      <c r="P29" s="30"/>
      <c r="Q29" s="17"/>
      <c r="R29" s="30"/>
      <c r="S29" s="19"/>
      <c r="T29" s="30"/>
      <c r="U29" s="19"/>
      <c r="V29" s="30"/>
      <c r="W29" s="48"/>
    </row>
    <row r="30" spans="1:23" ht="12.75">
      <c r="A30" s="12"/>
      <c r="B30" s="20"/>
      <c r="C30" s="14" t="s">
        <v>11</v>
      </c>
      <c r="D30" s="37" t="s">
        <v>55</v>
      </c>
      <c r="E30" s="24" t="s">
        <v>30</v>
      </c>
      <c r="F30" s="43">
        <v>289938</v>
      </c>
      <c r="G30" s="42">
        <f>+F30*1.007+282+397+1392+1469+639+754+121</f>
        <v>297021.566</v>
      </c>
      <c r="H30" s="92">
        <f>+L30-L28</f>
        <v>625</v>
      </c>
      <c r="I30" s="15">
        <f>+M30-M28</f>
        <v>629.375</v>
      </c>
      <c r="J30" s="15">
        <v>629</v>
      </c>
      <c r="K30" s="52">
        <f>+J30/(F30-F28)*100-100</f>
        <v>0.6400000000000006</v>
      </c>
      <c r="L30" s="92">
        <f>+F30-F$3</f>
        <v>6917</v>
      </c>
      <c r="M30" s="15">
        <f>+G30-G$3</f>
        <v>6965.418999999994</v>
      </c>
      <c r="N30" s="16">
        <v>0.8465277777777778</v>
      </c>
      <c r="O30" s="17">
        <v>0.3236111111111111</v>
      </c>
      <c r="P30" s="30">
        <f>+I30/O30/24</f>
        <v>81.03540772532189</v>
      </c>
      <c r="Q30" s="17">
        <f>+N30-N29</f>
        <v>0.48541666666666666</v>
      </c>
      <c r="R30" s="30">
        <f>+I30/Q30/24</f>
        <v>54.02360515021459</v>
      </c>
      <c r="S30" s="19">
        <f>SUM(O$4:O30)</f>
        <v>4.220833333333333</v>
      </c>
      <c r="T30" s="30">
        <f>+M30/S30/24</f>
        <v>68.76030602171762</v>
      </c>
      <c r="U30" s="19">
        <f>SUM(Q$4:Q30)</f>
        <v>7.497916666666666</v>
      </c>
      <c r="V30" s="30">
        <f>+M30/U30/24</f>
        <v>38.70752431230895</v>
      </c>
      <c r="W30" s="48">
        <v>161</v>
      </c>
    </row>
    <row r="31" spans="1:23" ht="12.75">
      <c r="A31" s="5">
        <v>14</v>
      </c>
      <c r="B31" s="23" t="s">
        <v>15</v>
      </c>
      <c r="C31" s="8" t="s">
        <v>9</v>
      </c>
      <c r="D31" s="39" t="s">
        <v>13</v>
      </c>
      <c r="E31" s="7"/>
      <c r="F31" s="43"/>
      <c r="G31" s="42"/>
      <c r="H31" s="92"/>
      <c r="I31" s="15"/>
      <c r="J31" s="15"/>
      <c r="K31" s="52"/>
      <c r="L31" s="92"/>
      <c r="M31" s="15"/>
      <c r="N31" s="16">
        <v>0.34652777777777777</v>
      </c>
      <c r="O31" s="17"/>
      <c r="P31" s="30"/>
      <c r="Q31" s="17"/>
      <c r="R31" s="30"/>
      <c r="S31" s="19"/>
      <c r="T31" s="30"/>
      <c r="U31" s="19"/>
      <c r="V31" s="30"/>
      <c r="W31" s="48"/>
    </row>
    <row r="32" spans="1:23" ht="12.75">
      <c r="A32" s="5"/>
      <c r="B32" s="23"/>
      <c r="C32" s="8" t="s">
        <v>11</v>
      </c>
      <c r="D32" s="54" t="s">
        <v>38</v>
      </c>
      <c r="E32" s="7" t="s">
        <v>30</v>
      </c>
      <c r="F32" s="43">
        <v>290883</v>
      </c>
      <c r="G32" s="42">
        <f>+F32*1.007+282+397+1392+1469+639+754+121</f>
        <v>297973.181</v>
      </c>
      <c r="H32" s="92">
        <f>+L32-L30</f>
        <v>945</v>
      </c>
      <c r="I32" s="15">
        <f>+M32-M30</f>
        <v>951.6149999999907</v>
      </c>
      <c r="J32" s="15">
        <v>951</v>
      </c>
      <c r="K32" s="52">
        <f>+J32/(F32-F30)*100-100</f>
        <v>0.6349206349206327</v>
      </c>
      <c r="L32" s="92">
        <f>+F32-F$3</f>
        <v>7862</v>
      </c>
      <c r="M32" s="15">
        <f>+G32-G$3</f>
        <v>7917.033999999985</v>
      </c>
      <c r="N32" s="16">
        <v>0.8972222222222223</v>
      </c>
      <c r="O32" s="17">
        <v>0.45416666666666666</v>
      </c>
      <c r="P32" s="30">
        <f>+I32/O32/24</f>
        <v>87.30412844036613</v>
      </c>
      <c r="Q32" s="17">
        <f>+N32-N31</f>
        <v>0.5506944444444445</v>
      </c>
      <c r="R32" s="30">
        <f>+I32/Q32/24</f>
        <v>72.00113493064241</v>
      </c>
      <c r="S32" s="19">
        <f>SUM(O$4:O32)</f>
        <v>4.675</v>
      </c>
      <c r="T32" s="30">
        <f>+M32/S32/24</f>
        <v>70.56180035650611</v>
      </c>
      <c r="U32" s="19">
        <f>SUM(Q$4:Q32)</f>
        <v>8.04861111111111</v>
      </c>
      <c r="V32" s="30">
        <f>+M32/U32/24</f>
        <v>40.985508196721234</v>
      </c>
      <c r="W32" s="48">
        <v>158</v>
      </c>
    </row>
    <row r="33" spans="1:23" ht="12.75">
      <c r="A33" s="12">
        <v>15</v>
      </c>
      <c r="B33" s="53" t="s">
        <v>16</v>
      </c>
      <c r="C33" s="14" t="s">
        <v>9</v>
      </c>
      <c r="D33" s="38" t="s">
        <v>13</v>
      </c>
      <c r="E33" s="25" t="s">
        <v>40</v>
      </c>
      <c r="F33" s="43"/>
      <c r="G33" s="42"/>
      <c r="H33" s="92"/>
      <c r="I33" s="15"/>
      <c r="J33" s="15"/>
      <c r="K33" s="52"/>
      <c r="L33" s="92"/>
      <c r="M33" s="15"/>
      <c r="N33" s="16">
        <v>0.3368055555555556</v>
      </c>
      <c r="O33" s="17"/>
      <c r="P33" s="30"/>
      <c r="Q33" s="17"/>
      <c r="R33" s="30"/>
      <c r="S33" s="19"/>
      <c r="T33" s="30"/>
      <c r="U33" s="19"/>
      <c r="V33" s="30"/>
      <c r="W33" s="48"/>
    </row>
    <row r="34" spans="1:23" ht="12.75">
      <c r="A34" s="12"/>
      <c r="B34" s="20"/>
      <c r="C34" s="14" t="s">
        <v>11</v>
      </c>
      <c r="D34" s="56" t="s">
        <v>39</v>
      </c>
      <c r="E34" s="25" t="s">
        <v>19</v>
      </c>
      <c r="F34" s="43">
        <v>292010</v>
      </c>
      <c r="G34" s="42">
        <f>+F34*1.007+282+397+1392+1469+639+754+121</f>
        <v>299108.06999999995</v>
      </c>
      <c r="H34" s="92">
        <f>+L34-L32</f>
        <v>1127</v>
      </c>
      <c r="I34" s="15">
        <f>+M34-M32</f>
        <v>1134.8889999999665</v>
      </c>
      <c r="J34" s="15">
        <v>1141</v>
      </c>
      <c r="K34" s="52">
        <f>+J34/(F34-F32)*100-100</f>
        <v>1.242236024844729</v>
      </c>
      <c r="L34" s="92">
        <f>+F34-F$3</f>
        <v>8989</v>
      </c>
      <c r="M34" s="15">
        <f>+G34-G$3</f>
        <v>9051.922999999952</v>
      </c>
      <c r="N34" s="16">
        <v>0.8548611111111111</v>
      </c>
      <c r="O34" s="17">
        <v>0.41805555555555557</v>
      </c>
      <c r="P34" s="30">
        <f>+I34/O34/24</f>
        <v>113.11186046511294</v>
      </c>
      <c r="Q34" s="17">
        <f>+N34-N33</f>
        <v>0.5180555555555555</v>
      </c>
      <c r="R34" s="30">
        <f>+I34/Q34/24</f>
        <v>91.27793565683378</v>
      </c>
      <c r="S34" s="19">
        <f>SUM(O$4:O34)</f>
        <v>5.093055555555555</v>
      </c>
      <c r="T34" s="30">
        <f>+M34/S34/24</f>
        <v>74.05445595854884</v>
      </c>
      <c r="U34" s="19">
        <f>SUM(Q$4:Q34)</f>
        <v>8.566666666666666</v>
      </c>
      <c r="V34" s="30">
        <f>+M34/U34/24</f>
        <v>44.02686284046669</v>
      </c>
      <c r="W34" s="48">
        <v>182</v>
      </c>
    </row>
    <row r="35" spans="1:23" ht="12.75">
      <c r="A35" s="12">
        <v>16</v>
      </c>
      <c r="B35" s="20" t="s">
        <v>17</v>
      </c>
      <c r="C35" s="14" t="s">
        <v>9</v>
      </c>
      <c r="D35" s="38" t="s">
        <v>13</v>
      </c>
      <c r="E35" s="24"/>
      <c r="F35" s="43"/>
      <c r="G35" s="42"/>
      <c r="H35" s="92"/>
      <c r="I35" s="15"/>
      <c r="J35" s="15"/>
      <c r="K35" s="52"/>
      <c r="L35" s="92"/>
      <c r="M35" s="15"/>
      <c r="N35" s="16">
        <v>0.33958333333333335</v>
      </c>
      <c r="O35" s="17"/>
      <c r="P35" s="30"/>
      <c r="Q35" s="17"/>
      <c r="R35" s="30"/>
      <c r="S35" s="19"/>
      <c r="T35" s="30"/>
      <c r="U35" s="19"/>
      <c r="V35" s="30"/>
      <c r="W35" s="48"/>
    </row>
    <row r="36" spans="1:23" ht="12.75">
      <c r="A36" s="59"/>
      <c r="B36" s="60"/>
      <c r="C36" s="61" t="s">
        <v>11</v>
      </c>
      <c r="D36" s="62" t="s">
        <v>10</v>
      </c>
      <c r="E36" s="63" t="s">
        <v>19</v>
      </c>
      <c r="F36" s="64">
        <v>293127</v>
      </c>
      <c r="G36" s="42">
        <f>+F36*1.007+282+397+1392+1469+639+754+121</f>
        <v>300232.88899999997</v>
      </c>
      <c r="H36" s="92">
        <f>+L36-L34</f>
        <v>1117</v>
      </c>
      <c r="I36" s="65">
        <f>+M36-M34</f>
        <v>1124.8190000000177</v>
      </c>
      <c r="J36" s="65">
        <v>1127</v>
      </c>
      <c r="K36" s="66">
        <f>+J36/(F36-F34)*100-100</f>
        <v>0.8952551477170942</v>
      </c>
      <c r="L36" s="120">
        <f>+F36-F$3</f>
        <v>10106</v>
      </c>
      <c r="M36" s="67">
        <f>+G36-G$3</f>
        <v>10176.74199999997</v>
      </c>
      <c r="N36" s="68">
        <v>0.8430555555555556</v>
      </c>
      <c r="O36" s="69">
        <v>0.4125</v>
      </c>
      <c r="P36" s="70">
        <f>+I36/O36/24</f>
        <v>113.6180808080826</v>
      </c>
      <c r="Q36" s="69">
        <f>+N36-N35</f>
        <v>0.5034722222222222</v>
      </c>
      <c r="R36" s="70">
        <f>+I36/Q36/24</f>
        <v>93.0884689655187</v>
      </c>
      <c r="S36" s="71">
        <f>SUM(O$4:O36)</f>
        <v>5.505555555555555</v>
      </c>
      <c r="T36" s="72">
        <f>+M36/S36/24</f>
        <v>77.01873360242158</v>
      </c>
      <c r="U36" s="71">
        <f>SUM(Q$4:Q36)</f>
        <v>9.070138888888888</v>
      </c>
      <c r="V36" s="72">
        <f>+M36/U36/24</f>
        <v>46.75021208177002</v>
      </c>
      <c r="W36" s="73">
        <v>161</v>
      </c>
    </row>
    <row r="37" spans="1:23" ht="12.75">
      <c r="A37" s="78"/>
      <c r="B37" s="79"/>
      <c r="C37" s="78"/>
      <c r="D37" s="80"/>
      <c r="E37" s="81"/>
      <c r="F37" s="82"/>
      <c r="G37" s="83"/>
      <c r="H37" s="96"/>
      <c r="I37" s="84"/>
      <c r="J37" s="84"/>
      <c r="K37" s="123"/>
      <c r="L37" s="93"/>
      <c r="M37" s="75"/>
      <c r="N37" s="85"/>
      <c r="O37" s="58" t="s">
        <v>41</v>
      </c>
      <c r="P37" s="131" t="s">
        <v>42</v>
      </c>
      <c r="Q37" s="132"/>
      <c r="R37" s="133"/>
      <c r="S37" s="74"/>
      <c r="T37" s="75"/>
      <c r="U37" s="76"/>
      <c r="V37" s="75"/>
      <c r="W37" s="77"/>
    </row>
    <row r="38" spans="8:13" ht="12.75">
      <c r="H38" s="122"/>
      <c r="I38" s="121"/>
      <c r="J38" s="121">
        <f>SUM(J3:J37)-J8-J23</f>
        <v>10157</v>
      </c>
      <c r="K38" s="124">
        <f>+J38/L36*100-100</f>
        <v>0.5046507025529507</v>
      </c>
      <c r="L38" s="94"/>
      <c r="M38" s="33"/>
    </row>
    <row r="39" spans="12:13" ht="12.75">
      <c r="L39" s="88"/>
      <c r="M39" s="55"/>
    </row>
  </sheetData>
  <mergeCells count="10">
    <mergeCell ref="U1:V1"/>
    <mergeCell ref="S1:T1"/>
    <mergeCell ref="A2:B2"/>
    <mergeCell ref="P37:R37"/>
    <mergeCell ref="O1:P1"/>
    <mergeCell ref="Q1:R1"/>
    <mergeCell ref="X4:X5"/>
    <mergeCell ref="X8:X9"/>
    <mergeCell ref="X18:X19"/>
    <mergeCell ref="X23:X25"/>
  </mergeCells>
  <printOptions/>
  <pageMargins left="0" right="0" top="0.7874015748031497" bottom="0.3937007874015748" header="0.5118110236220472" footer="0.5118110236220472"/>
  <pageSetup horizontalDpi="300" verticalDpi="300" orientation="landscape" paperSize="9" r:id="rId1"/>
  <headerFooter alignWithMargins="0">
    <oddHeader>&amp;L&amp;D&amp;C&amp;F&amp;R&amp;T</oddHeader>
  </headerFooter>
  <ignoredErrors>
    <ignoredError sqref="T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 Anglana</dc:creator>
  <cp:keywords/>
  <dc:description/>
  <cp:lastModifiedBy>Marcello Anglana</cp:lastModifiedBy>
  <cp:lastPrinted>2005-06-27T17:35:51Z</cp:lastPrinted>
  <dcterms:created xsi:type="dcterms:W3CDTF">2003-05-27T14:13:01Z</dcterms:created>
  <dcterms:modified xsi:type="dcterms:W3CDTF">2005-07-03T21:11:30Z</dcterms:modified>
  <cp:category/>
  <cp:version/>
  <cp:contentType/>
  <cp:contentStatus/>
</cp:coreProperties>
</file>