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25" windowHeight="11760" tabRatio="268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<sst xmlns="http://schemas.openxmlformats.org/spreadsheetml/2006/main" count="448" uniqueCount="142">
  <si>
    <t>Località</t>
  </si>
  <si>
    <t>Stato</t>
  </si>
  <si>
    <t>km p.</t>
  </si>
  <si>
    <t>km T</t>
  </si>
  <si>
    <t>ora</t>
  </si>
  <si>
    <t>h</t>
  </si>
  <si>
    <t>km/h</t>
  </si>
  <si>
    <t>S</t>
  </si>
  <si>
    <t>p</t>
  </si>
  <si>
    <t>Lecce</t>
  </si>
  <si>
    <t>a</t>
  </si>
  <si>
    <t>D</t>
  </si>
  <si>
    <t>"</t>
  </si>
  <si>
    <t>L</t>
  </si>
  <si>
    <t>Ma</t>
  </si>
  <si>
    <t>Me</t>
  </si>
  <si>
    <t>G</t>
  </si>
  <si>
    <t>V</t>
  </si>
  <si>
    <t>Contakm</t>
  </si>
  <si>
    <t>max</t>
  </si>
  <si>
    <t>viaggio</t>
  </si>
  <si>
    <t>guida</t>
  </si>
  <si>
    <t>viaggio tot.</t>
  </si>
  <si>
    <t>guida tot.</t>
  </si>
  <si>
    <t>km p.gps</t>
  </si>
  <si>
    <t>+%</t>
  </si>
  <si>
    <t>+1%</t>
  </si>
  <si>
    <t>Russia</t>
  </si>
  <si>
    <t>Novosibirsk</t>
  </si>
  <si>
    <t>Bielorussia</t>
  </si>
  <si>
    <t>Polonia</t>
  </si>
  <si>
    <t>Germania</t>
  </si>
  <si>
    <t>Giugno</t>
  </si>
  <si>
    <t>Data</t>
  </si>
  <si>
    <t>Luglio</t>
  </si>
  <si>
    <t>n.</t>
  </si>
  <si>
    <t>km/g</t>
  </si>
  <si>
    <t>Italia (Austria)</t>
  </si>
  <si>
    <t>Vladivostok</t>
  </si>
  <si>
    <t>Giappone</t>
  </si>
  <si>
    <t>g.</t>
  </si>
  <si>
    <t>Sakaiminato</t>
  </si>
  <si>
    <t>3.6/31.7.2011</t>
  </si>
  <si>
    <t>in moto</t>
  </si>
  <si>
    <t>Lecce-Vladivostok</t>
  </si>
  <si>
    <t>traghetti</t>
  </si>
  <si>
    <t>traghetto per Vladivostok</t>
  </si>
  <si>
    <t>Vladivostok-Lecce</t>
  </si>
  <si>
    <t>Italia</t>
  </si>
  <si>
    <t>traghetto per Donghae</t>
  </si>
  <si>
    <t>Donghae</t>
  </si>
  <si>
    <t>Corea Sud</t>
  </si>
  <si>
    <t>Corea del Sud</t>
  </si>
  <si>
    <t>Kyoto</t>
  </si>
  <si>
    <t>reale</t>
  </si>
  <si>
    <t>gps</t>
  </si>
  <si>
    <t>z</t>
  </si>
  <si>
    <t>km gpsT</t>
  </si>
  <si>
    <t>50 km N Monaco</t>
  </si>
  <si>
    <t>40 km W Varsavia</t>
  </si>
  <si>
    <t>W Smolensk</t>
  </si>
  <si>
    <t>75 km E Nizni Novgorod</t>
  </si>
  <si>
    <t>t</t>
  </si>
  <si>
    <t>170 km W Perm</t>
  </si>
  <si>
    <t>Omsk</t>
  </si>
  <si>
    <t>E  Krasnoyarsk</t>
  </si>
  <si>
    <t>E Ulan Udè</t>
  </si>
  <si>
    <t>Sbega</t>
  </si>
  <si>
    <t>Novobureyskiy</t>
  </si>
  <si>
    <t>S Habarovsk</t>
  </si>
  <si>
    <t>---</t>
  </si>
  <si>
    <t>ap</t>
  </si>
  <si>
    <t>Naksan</t>
  </si>
  <si>
    <t>Korea Folk Village</t>
  </si>
  <si>
    <t>Songnisan</t>
  </si>
  <si>
    <t>Muan</t>
  </si>
  <si>
    <t>Jirisan</t>
  </si>
  <si>
    <t>Samcheok</t>
  </si>
  <si>
    <t>Donghae, tragh.Sakaiminato</t>
  </si>
  <si>
    <t>Ochiai</t>
  </si>
  <si>
    <t>Fukuoka</t>
  </si>
  <si>
    <t>Tarumizu</t>
  </si>
  <si>
    <t>Honai (Shikoku: tragh.1h40')</t>
  </si>
  <si>
    <t>Monte Fuji (lago Yamanakako)</t>
  </si>
  <si>
    <t>W Izumi</t>
  </si>
  <si>
    <t>Shinonsen</t>
  </si>
  <si>
    <t>Kiroskiy</t>
  </si>
  <si>
    <t>Birobidzan</t>
  </si>
  <si>
    <t>Usol'e-Sibirskoe</t>
  </si>
  <si>
    <t>Altaj</t>
  </si>
  <si>
    <t xml:space="preserve">Abatskiy </t>
  </si>
  <si>
    <t>Urali Est Ufa</t>
  </si>
  <si>
    <t>Kuznetsk</t>
  </si>
  <si>
    <t>35 km E Gagarin</t>
  </si>
  <si>
    <t>Terespol</t>
  </si>
  <si>
    <t>(Bielorussia)</t>
  </si>
  <si>
    <t>Nowi Tomysl</t>
  </si>
  <si>
    <t>(Germ.-Austria)</t>
  </si>
  <si>
    <t>Bressanone</t>
  </si>
  <si>
    <r>
      <t>km</t>
    </r>
    <r>
      <rPr>
        <sz val="6"/>
        <rFont val="Arial"/>
        <family val="2"/>
      </rPr>
      <t>+ 1%</t>
    </r>
  </si>
  <si>
    <r>
      <t>km T</t>
    </r>
    <r>
      <rPr>
        <sz val="6"/>
        <rFont val="Arial"/>
        <family val="2"/>
      </rPr>
      <t>+ 1%</t>
    </r>
  </si>
  <si>
    <t>g.59</t>
  </si>
  <si>
    <t>(L.-V.al netto incid.)</t>
  </si>
  <si>
    <t>"    (incidente)</t>
  </si>
  <si>
    <t>documenti traghetti</t>
  </si>
  <si>
    <t>Tappa più lunga</t>
  </si>
  <si>
    <t>g.44</t>
  </si>
  <si>
    <t>km</t>
  </si>
  <si>
    <t>13.54</t>
  </si>
  <si>
    <t>16.38 (g.56)</t>
  </si>
  <si>
    <t>g.23</t>
  </si>
  <si>
    <t>%</t>
  </si>
  <si>
    <t>min.</t>
  </si>
  <si>
    <t>mas.</t>
  </si>
  <si>
    <t>media</t>
  </si>
  <si>
    <r>
      <t>" corta</t>
    </r>
    <r>
      <rPr>
        <sz val="8"/>
        <rFont val="Arial"/>
        <family val="2"/>
      </rPr>
      <t xml:space="preserve"> (no incid.e tragh.)</t>
    </r>
  </si>
  <si>
    <t>h.m guida</t>
  </si>
  <si>
    <t>(V.-L. al netto Altaj)</t>
  </si>
  <si>
    <t>Media tappe (no inc.e tragh.)</t>
  </si>
  <si>
    <t>h.mm partenza</t>
  </si>
  <si>
    <t>h.mm arrivo</t>
  </si>
  <si>
    <t>Totale</t>
  </si>
  <si>
    <t>8.57</t>
  </si>
  <si>
    <t xml:space="preserve"> 6.55 (*g.27)</t>
  </si>
  <si>
    <t xml:space="preserve"> 3.49*</t>
  </si>
  <si>
    <t>alba</t>
  </si>
  <si>
    <t>tram.</t>
  </si>
  <si>
    <t>Pernotti</t>
  </si>
  <si>
    <t>Abitazioni</t>
  </si>
  <si>
    <t>Campeggi</t>
  </si>
  <si>
    <t>Traghetti</t>
  </si>
  <si>
    <t>Alb./affittac.</t>
  </si>
  <si>
    <t>notti</t>
  </si>
  <si>
    <t>num.</t>
  </si>
  <si>
    <t>+ km 1.000</t>
  </si>
  <si>
    <t>+ km 500</t>
  </si>
  <si>
    <t>+ km 100</t>
  </si>
  <si>
    <t xml:space="preserve"> - km 100</t>
  </si>
  <si>
    <t xml:space="preserve">   km  0</t>
  </si>
  <si>
    <t>+ora</t>
  </si>
  <si>
    <t>57 km E Ekaterinburg</t>
  </si>
  <si>
    <t>Bulguksa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</si>
</sst>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dd:mm"/>
    <numFmt numFmtId="174" formatCode="[h]:mm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mmm\-yyyy"/>
    <numFmt numFmtId="179" formatCode="h\.mm\.ss"/>
    <numFmt numFmtId="180" formatCode="[$-F400]h:mm:ss\ AM/PM"/>
    <numFmt numFmtId="181" formatCode="[$-410]dddd\ d\ mmmm\ yyyy"/>
    <numFmt numFmtId="182" formatCode="[$€-2]\ #.##000_);[Red]\([$€-2]\ #.##000\)"/>
    <numFmt numFmtId="183" formatCode="0.0"/>
    <numFmt numFmtId="184" formatCode="hh:mm:ss"/>
    <numFmt numFmtId="185" formatCode="h"/>
    <numFmt numFmtId="186" formatCode="0.000"/>
    <numFmt numFmtId="187" formatCode="h:mm;@"/>
    <numFmt numFmtId="188" formatCode="0.0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0" fillId="0" borderId="16" xfId="0" applyNumberFormat="1" applyBorder="1" applyAlignment="1">
      <alignment/>
    </xf>
    <xf numFmtId="20" fontId="0" fillId="0" borderId="17" xfId="0" applyNumberFormat="1" applyBorder="1" applyAlignment="1">
      <alignment/>
    </xf>
    <xf numFmtId="174" fontId="0" fillId="0" borderId="17" xfId="0" applyNumberFormat="1" applyBorder="1" applyAlignment="1">
      <alignment/>
    </xf>
    <xf numFmtId="173" fontId="0" fillId="0" borderId="16" xfId="0" applyNumberFormat="1" applyBorder="1" applyAlignment="1">
      <alignment/>
    </xf>
    <xf numFmtId="20" fontId="0" fillId="0" borderId="12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76" fontId="0" fillId="0" borderId="0" xfId="45" applyNumberFormat="1" applyFont="1" applyAlignment="1">
      <alignment horizontal="center"/>
    </xf>
    <xf numFmtId="3" fontId="0" fillId="0" borderId="16" xfId="0" applyNumberFormat="1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6" fontId="0" fillId="0" borderId="22" xfId="45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3" fillId="0" borderId="20" xfId="0" applyNumberFormat="1" applyFont="1" applyBorder="1" applyAlignment="1" quotePrefix="1">
      <alignment horizontal="center"/>
    </xf>
    <xf numFmtId="4" fontId="0" fillId="0" borderId="21" xfId="0" applyNumberFormat="1" applyBorder="1" applyAlignment="1">
      <alignment/>
    </xf>
    <xf numFmtId="3" fontId="0" fillId="0" borderId="27" xfId="0" applyNumberFormat="1" applyBorder="1" applyAlignment="1">
      <alignment/>
    </xf>
    <xf numFmtId="176" fontId="2" fillId="0" borderId="0" xfId="45" applyNumberFormat="1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2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76" fontId="2" fillId="0" borderId="14" xfId="45" applyNumberFormat="1" applyFont="1" applyBorder="1" applyAlignment="1">
      <alignment horizontal="center"/>
    </xf>
    <xf numFmtId="176" fontId="2" fillId="0" borderId="0" xfId="45" applyNumberFormat="1" applyFont="1" applyAlignment="1">
      <alignment horizontal="center"/>
    </xf>
    <xf numFmtId="3" fontId="0" fillId="0" borderId="26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3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2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6" xfId="0" applyFont="1" applyBorder="1" applyAlignment="1">
      <alignment/>
    </xf>
    <xf numFmtId="18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3" fontId="0" fillId="0" borderId="26" xfId="0" applyNumberFormat="1" applyBorder="1" applyAlignment="1" quotePrefix="1">
      <alignment horizontal="center"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2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0" xfId="0" applyNumberFormat="1" applyBorder="1" applyAlignment="1">
      <alignment horizontal="center"/>
    </xf>
    <xf numFmtId="0" fontId="0" fillId="0" borderId="26" xfId="0" applyNumberForma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176" fontId="0" fillId="0" borderId="15" xfId="45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1" fillId="0" borderId="30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" fontId="1" fillId="0" borderId="36" xfId="0" applyNumberFormat="1" applyFont="1" applyBorder="1" applyAlignment="1">
      <alignment/>
    </xf>
    <xf numFmtId="20" fontId="1" fillId="0" borderId="32" xfId="0" applyNumberFormat="1" applyFont="1" applyBorder="1" applyAlignment="1">
      <alignment horizontal="center"/>
    </xf>
    <xf numFmtId="173" fontId="0" fillId="0" borderId="1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173" fontId="0" fillId="0" borderId="16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Font="1" applyBorder="1" applyAlignment="1">
      <alignment/>
    </xf>
    <xf numFmtId="0" fontId="0" fillId="0" borderId="37" xfId="0" applyBorder="1" applyAlignment="1">
      <alignment/>
    </xf>
    <xf numFmtId="173" fontId="0" fillId="0" borderId="38" xfId="0" applyNumberFormat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7" fillId="0" borderId="21" xfId="0" applyFont="1" applyBorder="1" applyAlignment="1">
      <alignment/>
    </xf>
    <xf numFmtId="176" fontId="0" fillId="0" borderId="32" xfId="45" applyNumberFormat="1" applyFont="1" applyBorder="1" applyAlignment="1">
      <alignment horizontal="center"/>
    </xf>
    <xf numFmtId="173" fontId="0" fillId="0" borderId="13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176" fontId="0" fillId="0" borderId="41" xfId="45" applyNumberFormat="1" applyFont="1" applyBorder="1" applyAlignment="1">
      <alignment horizontal="center"/>
    </xf>
    <xf numFmtId="176" fontId="0" fillId="0" borderId="14" xfId="45" applyNumberFormat="1" applyFont="1" applyBorder="1" applyAlignment="1">
      <alignment horizontal="center"/>
    </xf>
    <xf numFmtId="176" fontId="0" fillId="0" borderId="42" xfId="45" applyNumberFormat="1" applyFont="1" applyBorder="1" applyAlignment="1" quotePrefix="1">
      <alignment horizontal="center"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0" fontId="1" fillId="0" borderId="32" xfId="0" applyNumberFormat="1" applyFont="1" applyBorder="1" applyAlignment="1">
      <alignment/>
    </xf>
    <xf numFmtId="3" fontId="0" fillId="0" borderId="26" xfId="0" applyNumberFormat="1" applyBorder="1" applyAlignment="1" quotePrefix="1">
      <alignment/>
    </xf>
    <xf numFmtId="20" fontId="0" fillId="0" borderId="16" xfId="0" applyNumberFormat="1" applyBorder="1" applyAlignment="1" quotePrefix="1">
      <alignment horizontal="center"/>
    </xf>
    <xf numFmtId="3" fontId="0" fillId="0" borderId="39" xfId="0" applyNumberFormat="1" applyBorder="1" applyAlignment="1">
      <alignment/>
    </xf>
    <xf numFmtId="3" fontId="0" fillId="0" borderId="38" xfId="0" applyNumberFormat="1" applyBorder="1" applyAlignment="1">
      <alignment/>
    </xf>
    <xf numFmtId="20" fontId="0" fillId="0" borderId="37" xfId="0" applyNumberFormat="1" applyBorder="1" applyAlignment="1">
      <alignment/>
    </xf>
    <xf numFmtId="20" fontId="0" fillId="0" borderId="38" xfId="0" applyNumberFormat="1" applyBorder="1" applyAlignment="1">
      <alignment/>
    </xf>
    <xf numFmtId="3" fontId="1" fillId="0" borderId="45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0" fillId="0" borderId="20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174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73" fontId="0" fillId="0" borderId="16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5" fontId="0" fillId="0" borderId="28" xfId="0" applyNumberFormat="1" applyBorder="1" applyAlignment="1">
      <alignment/>
    </xf>
    <xf numFmtId="185" fontId="0" fillId="0" borderId="26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39" xfId="0" applyNumberFormat="1" applyBorder="1" applyAlignment="1">
      <alignment/>
    </xf>
    <xf numFmtId="176" fontId="0" fillId="0" borderId="30" xfId="45" applyNumberFormat="1" applyFont="1" applyBorder="1" applyAlignment="1">
      <alignment horizontal="center"/>
    </xf>
    <xf numFmtId="180" fontId="2" fillId="0" borderId="4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20" fontId="1" fillId="0" borderId="17" xfId="0" applyNumberFormat="1" applyFont="1" applyBorder="1" applyAlignment="1">
      <alignment/>
    </xf>
    <xf numFmtId="20" fontId="0" fillId="0" borderId="17" xfId="0" applyNumberFormat="1" applyFont="1" applyBorder="1" applyAlignment="1">
      <alignment/>
    </xf>
    <xf numFmtId="20" fontId="0" fillId="0" borderId="0" xfId="0" applyNumberFormat="1" applyAlignment="1">
      <alignment/>
    </xf>
    <xf numFmtId="20" fontId="0" fillId="16" borderId="16" xfId="0" applyNumberFormat="1" applyFill="1" applyBorder="1" applyAlignment="1">
      <alignment/>
    </xf>
    <xf numFmtId="20" fontId="0" fillId="16" borderId="38" xfId="0" applyNumberFormat="1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6" fontId="0" fillId="0" borderId="24" xfId="45" applyNumberFormat="1" applyFont="1" applyBorder="1" applyAlignment="1">
      <alignment horizontal="center"/>
    </xf>
    <xf numFmtId="176" fontId="0" fillId="0" borderId="0" xfId="45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8" xfId="0" applyFont="1" applyBorder="1" applyAlignment="1">
      <alignment/>
    </xf>
    <xf numFmtId="176" fontId="0" fillId="0" borderId="37" xfId="45" applyNumberFormat="1" applyFont="1" applyBorder="1" applyAlignment="1">
      <alignment horizontal="center"/>
    </xf>
    <xf numFmtId="176" fontId="0" fillId="0" borderId="45" xfId="45" applyNumberFormat="1" applyFont="1" applyBorder="1" applyAlignment="1">
      <alignment horizontal="center"/>
    </xf>
    <xf numFmtId="176" fontId="0" fillId="0" borderId="0" xfId="45" applyNumberFormat="1" applyFont="1" applyBorder="1" applyAlignment="1" quotePrefix="1">
      <alignment horizontal="left"/>
    </xf>
    <xf numFmtId="187" fontId="0" fillId="0" borderId="28" xfId="0" applyNumberFormat="1" applyBorder="1" applyAlignment="1">
      <alignment/>
    </xf>
    <xf numFmtId="187" fontId="0" fillId="0" borderId="26" xfId="0" applyNumberFormat="1" applyBorder="1" applyAlignment="1">
      <alignment/>
    </xf>
    <xf numFmtId="187" fontId="0" fillId="0" borderId="39" xfId="0" applyNumberFormat="1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31" xfId="0" applyBorder="1" applyAlignment="1">
      <alignment/>
    </xf>
    <xf numFmtId="0" fontId="1" fillId="0" borderId="36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2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2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0" fontId="2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176" fontId="0" fillId="0" borderId="53" xfId="45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1" fontId="1" fillId="0" borderId="55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6" fontId="0" fillId="0" borderId="56" xfId="45" applyNumberFormat="1" applyFont="1" applyBorder="1" applyAlignment="1">
      <alignment horizontal="center"/>
    </xf>
    <xf numFmtId="176" fontId="0" fillId="0" borderId="44" xfId="45" applyNumberFormat="1" applyFont="1" applyBorder="1" applyAlignment="1">
      <alignment horizontal="center"/>
    </xf>
    <xf numFmtId="176" fontId="0" fillId="0" borderId="57" xfId="45" applyNumberFormat="1" applyFont="1" applyBorder="1" applyAlignment="1">
      <alignment/>
    </xf>
    <xf numFmtId="176" fontId="0" fillId="0" borderId="35" xfId="45" applyNumberFormat="1" applyFont="1" applyBorder="1" applyAlignment="1">
      <alignment/>
    </xf>
    <xf numFmtId="176" fontId="0" fillId="0" borderId="16" xfId="45" applyNumberFormat="1" applyFont="1" applyBorder="1" applyAlignment="1">
      <alignment/>
    </xf>
    <xf numFmtId="176" fontId="0" fillId="0" borderId="38" xfId="45" applyNumberFormat="1" applyFont="1" applyBorder="1" applyAlignment="1">
      <alignment horizontal="right"/>
    </xf>
    <xf numFmtId="176" fontId="0" fillId="0" borderId="56" xfId="45" applyNumberFormat="1" applyFont="1" applyBorder="1" applyAlignment="1">
      <alignment horizontal="right"/>
    </xf>
    <xf numFmtId="20" fontId="0" fillId="0" borderId="44" xfId="0" applyNumberFormat="1" applyBorder="1" applyAlignment="1">
      <alignment/>
    </xf>
    <xf numFmtId="20" fontId="0" fillId="0" borderId="57" xfId="0" applyNumberForma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76" fontId="0" fillId="0" borderId="27" xfId="45" applyNumberFormat="1" applyFont="1" applyBorder="1" applyAlignment="1" quotePrefix="1">
      <alignment/>
    </xf>
    <xf numFmtId="176" fontId="0" fillId="0" borderId="21" xfId="45" applyNumberFormat="1" applyFont="1" applyBorder="1" applyAlignment="1">
      <alignment/>
    </xf>
    <xf numFmtId="20" fontId="0" fillId="0" borderId="45" xfId="0" applyNumberFormat="1" applyFont="1" applyBorder="1" applyAlignment="1" quotePrefix="1">
      <alignment horizontal="right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Font="1" applyBorder="1" applyAlignment="1">
      <alignment horizontal="right"/>
    </xf>
    <xf numFmtId="20" fontId="0" fillId="0" borderId="21" xfId="0" applyNumberFormat="1" applyBorder="1" applyAlignment="1">
      <alignment/>
    </xf>
    <xf numFmtId="20" fontId="0" fillId="0" borderId="45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20" fontId="0" fillId="0" borderId="16" xfId="0" applyNumberFormat="1" applyFont="1" applyBorder="1" applyAlignment="1">
      <alignment/>
    </xf>
    <xf numFmtId="20" fontId="0" fillId="0" borderId="38" xfId="0" applyNumberFormat="1" applyFont="1" applyBorder="1" applyAlignment="1">
      <alignment/>
    </xf>
    <xf numFmtId="20" fontId="0" fillId="0" borderId="57" xfId="0" applyNumberFormat="1" applyBorder="1" applyAlignment="1">
      <alignment horizontal="left"/>
    </xf>
    <xf numFmtId="4" fontId="1" fillId="0" borderId="10" xfId="0" applyNumberFormat="1" applyFont="1" applyBorder="1" applyAlignment="1">
      <alignment/>
    </xf>
    <xf numFmtId="20" fontId="1" fillId="0" borderId="31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176" fontId="0" fillId="0" borderId="22" xfId="45" applyNumberFormat="1" applyFont="1" applyBorder="1" applyAlignment="1">
      <alignment horizontal="center"/>
    </xf>
    <xf numFmtId="176" fontId="3" fillId="0" borderId="20" xfId="45" applyNumberFormat="1" applyFont="1" applyBorder="1" applyAlignment="1">
      <alignment horizontal="center"/>
    </xf>
    <xf numFmtId="176" fontId="2" fillId="0" borderId="24" xfId="4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3" fontId="1" fillId="0" borderId="32" xfId="45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50" xfId="0" applyFont="1" applyBorder="1" applyAlignment="1">
      <alignment/>
    </xf>
    <xf numFmtId="3" fontId="1" fillId="0" borderId="5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8" xfId="0" applyFont="1" applyBorder="1" applyAlignment="1">
      <alignment/>
    </xf>
    <xf numFmtId="3" fontId="11" fillId="0" borderId="50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59" xfId="0" applyFont="1" applyBorder="1" applyAlignment="1">
      <alignment/>
    </xf>
    <xf numFmtId="3" fontId="11" fillId="0" borderId="60" xfId="0" applyNumberFormat="1" applyFont="1" applyBorder="1" applyAlignment="1">
      <alignment/>
    </xf>
    <xf numFmtId="1" fontId="1" fillId="0" borderId="61" xfId="0" applyNumberFormat="1" applyFont="1" applyBorder="1" applyAlignment="1">
      <alignment/>
    </xf>
    <xf numFmtId="0" fontId="1" fillId="0" borderId="61" xfId="0" applyFont="1" applyBorder="1" applyAlignment="1">
      <alignment/>
    </xf>
    <xf numFmtId="1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1" xfId="0" applyFont="1" applyBorder="1" applyAlignment="1">
      <alignment/>
    </xf>
    <xf numFmtId="1" fontId="1" fillId="0" borderId="16" xfId="0" applyNumberFormat="1" applyFont="1" applyBorder="1" applyAlignment="1">
      <alignment/>
    </xf>
    <xf numFmtId="1" fontId="11" fillId="0" borderId="45" xfId="0" applyNumberFormat="1" applyFont="1" applyBorder="1" applyAlignment="1">
      <alignment/>
    </xf>
    <xf numFmtId="0" fontId="11" fillId="0" borderId="45" xfId="0" applyFont="1" applyBorder="1" applyAlignment="1">
      <alignment/>
    </xf>
    <xf numFmtId="1" fontId="11" fillId="0" borderId="38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9" fontId="1" fillId="0" borderId="45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7" xfId="0" applyFont="1" applyBorder="1" applyAlignment="1">
      <alignment/>
    </xf>
    <xf numFmtId="9" fontId="1" fillId="0" borderId="27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0" fontId="1" fillId="0" borderId="45" xfId="0" applyFont="1" applyBorder="1" applyAlignment="1">
      <alignment/>
    </xf>
    <xf numFmtId="1" fontId="1" fillId="0" borderId="38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176" fontId="1" fillId="0" borderId="20" xfId="45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7" xfId="0" applyFont="1" applyBorder="1" applyAlignment="1" quotePrefix="1">
      <alignment/>
    </xf>
    <xf numFmtId="0" fontId="0" fillId="0" borderId="50" xfId="0" applyFont="1" applyBorder="1" applyAlignment="1" quotePrefix="1">
      <alignment/>
    </xf>
    <xf numFmtId="180" fontId="2" fillId="0" borderId="31" xfId="0" applyNumberFormat="1" applyFont="1" applyBorder="1" applyAlignment="1" quotePrefix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3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tabSelected="1" zoomScalePageLayoutView="0" workbookViewId="0" topLeftCell="A40">
      <selection activeCell="E55" sqref="E55"/>
    </sheetView>
  </sheetViews>
  <sheetFormatPr defaultColWidth="9.140625" defaultRowHeight="12.75"/>
  <cols>
    <col min="1" max="1" width="3.00390625" style="0" customWidth="1"/>
    <col min="2" max="2" width="3.28125" style="0" customWidth="1"/>
    <col min="3" max="3" width="3.00390625" style="64" bestFit="1" customWidth="1"/>
    <col min="4" max="4" width="2.00390625" style="0" bestFit="1" customWidth="1"/>
    <col min="5" max="5" width="16.00390625" style="22" customWidth="1"/>
    <col min="6" max="6" width="9.421875" style="53" customWidth="1"/>
    <col min="7" max="8" width="8.57421875" style="19" customWidth="1"/>
    <col min="9" max="9" width="5.140625" style="42" customWidth="1"/>
    <col min="10" max="10" width="5.28125" style="47" customWidth="1"/>
    <col min="11" max="12" width="5.7109375" style="0" customWidth="1"/>
    <col min="13" max="13" width="5.57421875" style="37" customWidth="1"/>
    <col min="14" max="14" width="7.140625" style="47" customWidth="1"/>
    <col min="15" max="15" width="7.57421875" style="47" customWidth="1"/>
    <col min="16" max="17" width="5.8515625" style="0" customWidth="1"/>
    <col min="18" max="18" width="4.57421875" style="0" customWidth="1"/>
    <col min="19" max="19" width="5.57421875" style="0" customWidth="1"/>
    <col min="20" max="20" width="4.421875" style="0" customWidth="1"/>
    <col min="21" max="21" width="6.8515625" style="0" customWidth="1"/>
    <col min="22" max="22" width="4.57421875" style="0" customWidth="1"/>
    <col min="23" max="23" width="6.8515625" style="0" customWidth="1"/>
    <col min="24" max="24" width="4.421875" style="0" customWidth="1"/>
    <col min="25" max="25" width="4.140625" style="0" customWidth="1"/>
    <col min="26" max="26" width="3.28125" style="56" bestFit="1" customWidth="1"/>
    <col min="27" max="27" width="5.57421875" style="56" customWidth="1"/>
    <col min="28" max="28" width="4.00390625" style="0" bestFit="1" customWidth="1"/>
  </cols>
  <sheetData>
    <row r="1" spans="8:28" ht="12.75" customHeight="1">
      <c r="H1" s="139" t="s">
        <v>54</v>
      </c>
      <c r="I1" s="36"/>
      <c r="K1" s="62"/>
      <c r="Q1" s="271" t="s">
        <v>21</v>
      </c>
      <c r="R1" s="272"/>
      <c r="S1" s="271" t="s">
        <v>20</v>
      </c>
      <c r="T1" s="272"/>
      <c r="U1" s="271" t="s">
        <v>23</v>
      </c>
      <c r="V1" s="272"/>
      <c r="W1" s="271" t="s">
        <v>22</v>
      </c>
      <c r="X1" s="272"/>
      <c r="Y1" s="44" t="s">
        <v>19</v>
      </c>
      <c r="Z1" s="140"/>
      <c r="AA1" s="269" t="s">
        <v>125</v>
      </c>
      <c r="AB1" s="131"/>
    </row>
    <row r="2" spans="1:28" ht="12.75">
      <c r="A2" s="74" t="s">
        <v>33</v>
      </c>
      <c r="B2" s="75"/>
      <c r="C2" s="65" t="s">
        <v>35</v>
      </c>
      <c r="D2" s="2"/>
      <c r="E2" s="23" t="s">
        <v>0</v>
      </c>
      <c r="F2" s="1" t="s">
        <v>1</v>
      </c>
      <c r="G2" s="27" t="s">
        <v>18</v>
      </c>
      <c r="H2" s="105" t="s">
        <v>26</v>
      </c>
      <c r="I2" s="38" t="s">
        <v>2</v>
      </c>
      <c r="J2" s="118" t="s">
        <v>99</v>
      </c>
      <c r="K2" s="121" t="s">
        <v>24</v>
      </c>
      <c r="L2" s="33" t="s">
        <v>25</v>
      </c>
      <c r="M2" s="38" t="s">
        <v>3</v>
      </c>
      <c r="N2" s="118" t="s">
        <v>100</v>
      </c>
      <c r="O2" s="48" t="s">
        <v>57</v>
      </c>
      <c r="P2" s="3" t="s">
        <v>4</v>
      </c>
      <c r="Q2" s="29" t="s">
        <v>5</v>
      </c>
      <c r="R2" s="17" t="s">
        <v>6</v>
      </c>
      <c r="S2" s="28" t="s">
        <v>5</v>
      </c>
      <c r="T2" s="17" t="s">
        <v>6</v>
      </c>
      <c r="U2" s="28" t="s">
        <v>5</v>
      </c>
      <c r="V2" s="17" t="s">
        <v>6</v>
      </c>
      <c r="W2" s="28" t="s">
        <v>5</v>
      </c>
      <c r="X2" s="17" t="s">
        <v>6</v>
      </c>
      <c r="Y2" s="45" t="s">
        <v>6</v>
      </c>
      <c r="Z2" s="268" t="s">
        <v>139</v>
      </c>
      <c r="AA2" s="270" t="s">
        <v>126</v>
      </c>
      <c r="AB2" t="s">
        <v>55</v>
      </c>
    </row>
    <row r="3" spans="1:27" ht="12.75">
      <c r="A3" s="78">
        <v>3</v>
      </c>
      <c r="B3" s="79" t="s">
        <v>17</v>
      </c>
      <c r="C3" s="63">
        <v>1</v>
      </c>
      <c r="D3" s="4" t="s">
        <v>8</v>
      </c>
      <c r="E3" s="24" t="s">
        <v>9</v>
      </c>
      <c r="F3" s="69" t="s">
        <v>37</v>
      </c>
      <c r="G3" s="103">
        <v>660590</v>
      </c>
      <c r="H3" s="104">
        <f>599780+(G3-598954)*1.01</f>
        <v>662032.36</v>
      </c>
      <c r="I3" s="41"/>
      <c r="J3" s="119"/>
      <c r="K3" s="6"/>
      <c r="L3" s="35"/>
      <c r="M3" s="39">
        <v>0</v>
      </c>
      <c r="N3" s="119">
        <v>0</v>
      </c>
      <c r="O3" s="106"/>
      <c r="P3" s="7">
        <v>0.26875</v>
      </c>
      <c r="Q3" s="18"/>
      <c r="R3" s="5"/>
      <c r="S3" s="4"/>
      <c r="T3" s="5"/>
      <c r="U3" s="4"/>
      <c r="V3" s="5"/>
      <c r="W3" s="4"/>
      <c r="X3" s="5"/>
      <c r="Y3" s="30"/>
      <c r="Z3" s="135"/>
      <c r="AA3" s="157">
        <v>0.22152777777777777</v>
      </c>
    </row>
    <row r="4" spans="1:28" ht="12.75">
      <c r="A4" s="8" t="s">
        <v>32</v>
      </c>
      <c r="B4" s="76"/>
      <c r="C4" s="66"/>
      <c r="D4" s="10" t="s">
        <v>10</v>
      </c>
      <c r="E4" s="51" t="s">
        <v>58</v>
      </c>
      <c r="F4" s="61" t="s">
        <v>31</v>
      </c>
      <c r="G4" s="72">
        <v>662009</v>
      </c>
      <c r="H4" s="104">
        <f>599780+(G4-598954)*1.01</f>
        <v>663465.55</v>
      </c>
      <c r="I4" s="40">
        <f>+G4-G3</f>
        <v>1419</v>
      </c>
      <c r="J4" s="120">
        <f>+N4</f>
        <v>1433.1900000000605</v>
      </c>
      <c r="K4" s="50">
        <v>1438</v>
      </c>
      <c r="L4" s="34">
        <f>+K4/(G4-G3)*100-100</f>
        <v>1.33897110641297</v>
      </c>
      <c r="M4" s="40">
        <f>+G4-G$3</f>
        <v>1419</v>
      </c>
      <c r="N4" s="120">
        <f>+H4-H$3</f>
        <v>1433.1900000000605</v>
      </c>
      <c r="O4" s="50">
        <f>SUM(K$3:K4)</f>
        <v>1438</v>
      </c>
      <c r="P4" s="11">
        <v>0.8798611111111111</v>
      </c>
      <c r="Q4" s="12">
        <v>0.5125</v>
      </c>
      <c r="R4" s="20">
        <f>+K4/Q4/24</f>
        <v>116.91056910569107</v>
      </c>
      <c r="S4" s="12">
        <f>+P4-P3</f>
        <v>0.6111111111111112</v>
      </c>
      <c r="T4" s="20">
        <f>+K4/S4/24</f>
        <v>98.04545454545455</v>
      </c>
      <c r="U4" s="13">
        <f>SUM(Q$4:Q4)</f>
        <v>0.5125</v>
      </c>
      <c r="V4" s="20">
        <f>+O4/U4/24</f>
        <v>116.91056910569107</v>
      </c>
      <c r="W4" s="13">
        <f>SUM(S$4:S4)</f>
        <v>0.6111111111111112</v>
      </c>
      <c r="X4" s="20">
        <f>+O4/W4/24</f>
        <v>98.04545454545455</v>
      </c>
      <c r="Y4" s="31">
        <v>144</v>
      </c>
      <c r="Z4" s="136">
        <v>0</v>
      </c>
      <c r="AA4" s="158">
        <v>0.8798611111111111</v>
      </c>
      <c r="AB4" t="s">
        <v>56</v>
      </c>
    </row>
    <row r="5" spans="1:27" ht="12.75">
      <c r="A5" s="8">
        <v>4</v>
      </c>
      <c r="B5" s="9" t="s">
        <v>7</v>
      </c>
      <c r="C5" s="67">
        <v>2</v>
      </c>
      <c r="D5" s="10" t="s">
        <v>8</v>
      </c>
      <c r="E5" s="25" t="s">
        <v>12</v>
      </c>
      <c r="F5" s="55"/>
      <c r="G5" s="72"/>
      <c r="H5" s="104"/>
      <c r="I5" s="41"/>
      <c r="J5" s="120"/>
      <c r="K5" s="50"/>
      <c r="L5" s="34"/>
      <c r="M5" s="40"/>
      <c r="N5" s="120"/>
      <c r="O5" s="107"/>
      <c r="P5" s="11">
        <v>0.2833333333333333</v>
      </c>
      <c r="Q5" s="12"/>
      <c r="R5" s="20"/>
      <c r="S5" s="12"/>
      <c r="T5" s="20"/>
      <c r="U5" s="13"/>
      <c r="V5" s="20"/>
      <c r="W5" s="13"/>
      <c r="X5" s="20"/>
      <c r="Y5" s="31"/>
      <c r="Z5" s="136"/>
      <c r="AA5" s="158">
        <v>0.21875</v>
      </c>
    </row>
    <row r="6" spans="1:28" ht="12.75">
      <c r="A6" s="8"/>
      <c r="B6" s="9"/>
      <c r="C6" s="66"/>
      <c r="D6" s="10" t="s">
        <v>10</v>
      </c>
      <c r="E6" s="51" t="s">
        <v>59</v>
      </c>
      <c r="F6" s="61" t="s">
        <v>30</v>
      </c>
      <c r="G6" s="72">
        <v>663057</v>
      </c>
      <c r="H6" s="104">
        <f>599780+(G6-598954)*1.01</f>
        <v>664524.03</v>
      </c>
      <c r="I6" s="40">
        <f>+G6-G4</f>
        <v>1048</v>
      </c>
      <c r="J6" s="120">
        <f>+N6-N4</f>
        <v>1058.4799999999814</v>
      </c>
      <c r="K6" s="50">
        <v>1061</v>
      </c>
      <c r="L6" s="34">
        <f>+K6/(G6-G4)*100-100</f>
        <v>1.2404580152671798</v>
      </c>
      <c r="M6" s="40">
        <f>+G6-G$3</f>
        <v>2467</v>
      </c>
      <c r="N6" s="120">
        <f>+H6-H$3</f>
        <v>2491.670000000042</v>
      </c>
      <c r="O6" s="50">
        <f>SUM(K$3:K6)</f>
        <v>2499</v>
      </c>
      <c r="P6" s="11">
        <v>0.8472222222222222</v>
      </c>
      <c r="Q6" s="12">
        <v>0.41041666666666665</v>
      </c>
      <c r="R6" s="20">
        <f>+K6/Q6/24</f>
        <v>107.71573604060914</v>
      </c>
      <c r="S6" s="12">
        <f>+P6-P5</f>
        <v>0.5638888888888889</v>
      </c>
      <c r="T6" s="20">
        <f>+K6/S6/24</f>
        <v>78.39901477832512</v>
      </c>
      <c r="U6" s="13">
        <f>SUM(Q$4:Q6)</f>
        <v>0.9229166666666666</v>
      </c>
      <c r="V6" s="20">
        <f>+O6/U6/24</f>
        <v>112.82167042889391</v>
      </c>
      <c r="W6" s="13">
        <f>SUM(S$4:S6)</f>
        <v>1.175</v>
      </c>
      <c r="X6" s="20">
        <f>+O6/W6/24</f>
        <v>88.61702127659574</v>
      </c>
      <c r="Y6" s="43">
        <v>143</v>
      </c>
      <c r="Z6" s="136"/>
      <c r="AA6" s="158">
        <v>0.8680555555555555</v>
      </c>
      <c r="AB6" t="s">
        <v>56</v>
      </c>
    </row>
    <row r="7" spans="1:27" ht="12.75">
      <c r="A7" s="8">
        <v>5</v>
      </c>
      <c r="B7" s="14" t="s">
        <v>11</v>
      </c>
      <c r="C7" s="68">
        <v>3</v>
      </c>
      <c r="D7" s="10" t="s">
        <v>8</v>
      </c>
      <c r="E7" s="25" t="s">
        <v>12</v>
      </c>
      <c r="F7" s="61" t="s">
        <v>29</v>
      </c>
      <c r="G7" s="72"/>
      <c r="H7" s="104"/>
      <c r="I7" s="40"/>
      <c r="J7" s="120"/>
      <c r="K7" s="50"/>
      <c r="L7" s="34"/>
      <c r="M7" s="40"/>
      <c r="N7" s="120"/>
      <c r="O7" s="107"/>
      <c r="P7" s="11">
        <v>0.27847222222222223</v>
      </c>
      <c r="Q7" s="12"/>
      <c r="R7" s="20"/>
      <c r="S7" s="12"/>
      <c r="T7" s="20"/>
      <c r="U7" s="13"/>
      <c r="V7" s="20"/>
      <c r="W7" s="13"/>
      <c r="X7" s="20"/>
      <c r="Y7" s="31"/>
      <c r="Z7" s="136">
        <v>0.0416666666666667</v>
      </c>
      <c r="AA7" s="158">
        <v>0.18055555555555555</v>
      </c>
    </row>
    <row r="8" spans="1:28" ht="12.75">
      <c r="A8" s="8"/>
      <c r="B8" s="9"/>
      <c r="C8" s="66"/>
      <c r="D8" s="10" t="s">
        <v>10</v>
      </c>
      <c r="E8" s="51" t="s">
        <v>60</v>
      </c>
      <c r="F8" s="61" t="s">
        <v>27</v>
      </c>
      <c r="G8" s="72">
        <v>663940</v>
      </c>
      <c r="H8" s="104">
        <f>599780+(G8-598954)*1.01</f>
        <v>665415.86</v>
      </c>
      <c r="I8" s="40">
        <f>+G8-G6</f>
        <v>883</v>
      </c>
      <c r="J8" s="120">
        <f>+N8-N6</f>
        <v>891.8299999999581</v>
      </c>
      <c r="K8" s="50">
        <v>894</v>
      </c>
      <c r="L8" s="34">
        <f>+K8/(G8-G6)*100-100</f>
        <v>1.2457531143827794</v>
      </c>
      <c r="M8" s="40">
        <f>+G8-G$3</f>
        <v>3350</v>
      </c>
      <c r="N8" s="120">
        <f>+H8-H$3</f>
        <v>3383.5</v>
      </c>
      <c r="O8" s="50">
        <f>SUM(K$3:K8)</f>
        <v>3393</v>
      </c>
      <c r="P8" s="11">
        <v>0.90625</v>
      </c>
      <c r="Q8" s="12">
        <v>0.375</v>
      </c>
      <c r="R8" s="20">
        <f>+K8/Q8/24</f>
        <v>99.33333333333333</v>
      </c>
      <c r="S8" s="12">
        <f>+P8-P7-Z8</f>
        <v>0.5444444444444444</v>
      </c>
      <c r="T8" s="20">
        <f>+K8/S8/24</f>
        <v>68.41836734693878</v>
      </c>
      <c r="U8" s="13">
        <f>SUM(Q$4:Q8)</f>
        <v>1.2979166666666666</v>
      </c>
      <c r="V8" s="20">
        <f>+O8/U8/24</f>
        <v>108.92455858747995</v>
      </c>
      <c r="W8" s="13">
        <f>SUM(S$4:S8)</f>
        <v>1.7194444444444446</v>
      </c>
      <c r="X8" s="20">
        <f>+O8/W8/24</f>
        <v>82.22132471728594</v>
      </c>
      <c r="Y8" s="31">
        <v>141</v>
      </c>
      <c r="Z8" s="136">
        <v>0.08333333333333333</v>
      </c>
      <c r="AA8" s="158">
        <v>0.9319444444444445</v>
      </c>
      <c r="AB8" t="s">
        <v>56</v>
      </c>
    </row>
    <row r="9" spans="1:27" ht="12.75">
      <c r="A9" s="8">
        <v>6</v>
      </c>
      <c r="B9" s="21" t="s">
        <v>13</v>
      </c>
      <c r="C9" s="67">
        <v>4</v>
      </c>
      <c r="D9" s="10" t="s">
        <v>8</v>
      </c>
      <c r="E9" s="25" t="s">
        <v>12</v>
      </c>
      <c r="F9" s="52"/>
      <c r="G9" s="72"/>
      <c r="H9" s="104"/>
      <c r="I9" s="40"/>
      <c r="J9" s="120"/>
      <c r="K9" s="50"/>
      <c r="L9" s="34"/>
      <c r="M9" s="40"/>
      <c r="N9" s="120"/>
      <c r="O9" s="107"/>
      <c r="P9" s="11">
        <v>0.28402777777777777</v>
      </c>
      <c r="Q9" s="12"/>
      <c r="R9" s="20"/>
      <c r="S9" s="12"/>
      <c r="T9" s="20"/>
      <c r="U9" s="13"/>
      <c r="V9" s="20"/>
      <c r="W9" s="13"/>
      <c r="X9" s="20"/>
      <c r="Y9" s="31"/>
      <c r="Z9" s="136"/>
      <c r="AA9" s="158">
        <v>0.22152777777777777</v>
      </c>
    </row>
    <row r="10" spans="1:28" ht="12.75">
      <c r="A10" s="8"/>
      <c r="B10" s="14"/>
      <c r="C10" s="66"/>
      <c r="D10" s="10" t="s">
        <v>10</v>
      </c>
      <c r="E10" s="70" t="s">
        <v>61</v>
      </c>
      <c r="F10" s="61"/>
      <c r="G10" s="72">
        <v>664840</v>
      </c>
      <c r="H10" s="104">
        <f>599780+(G10-598954)*1.01</f>
        <v>666324.86</v>
      </c>
      <c r="I10" s="40">
        <f>+G10-G8</f>
        <v>900</v>
      </c>
      <c r="J10" s="120">
        <f>+N10-N8</f>
        <v>909</v>
      </c>
      <c r="K10" s="50">
        <v>909</v>
      </c>
      <c r="L10" s="34">
        <f>+K10/(G10-G8)*100-100</f>
        <v>1</v>
      </c>
      <c r="M10" s="40">
        <f>+G10-G$3</f>
        <v>4250</v>
      </c>
      <c r="N10" s="120">
        <f>+H10-H$3</f>
        <v>4292.5</v>
      </c>
      <c r="O10" s="50">
        <f>SUM(K$3:K10)</f>
        <v>4302</v>
      </c>
      <c r="P10" s="11">
        <v>0.8430555555555556</v>
      </c>
      <c r="Q10" s="12">
        <v>0.4472222222222222</v>
      </c>
      <c r="R10" s="20">
        <f>+K10/Q10/24</f>
        <v>84.68944099378884</v>
      </c>
      <c r="S10" s="12">
        <f>+P10-P9</f>
        <v>0.5590277777777778</v>
      </c>
      <c r="T10" s="20">
        <f>+K10/S10/24</f>
        <v>67.75155279503106</v>
      </c>
      <c r="U10" s="13">
        <f>SUM(Q$4:Q10)</f>
        <v>1.7451388888888888</v>
      </c>
      <c r="V10" s="20">
        <f>+O10/U10/24</f>
        <v>102.71388778352566</v>
      </c>
      <c r="W10" s="13">
        <f>SUM(S$4:S10)</f>
        <v>2.2784722222222222</v>
      </c>
      <c r="X10" s="20">
        <f>+O10/W10/24</f>
        <v>78.67113684852178</v>
      </c>
      <c r="Y10" s="31">
        <v>131</v>
      </c>
      <c r="Z10" s="136"/>
      <c r="AA10" s="158">
        <v>0.9020833333333332</v>
      </c>
      <c r="AB10" t="s">
        <v>56</v>
      </c>
    </row>
    <row r="11" spans="1:27" ht="12.75">
      <c r="A11" s="8">
        <v>7</v>
      </c>
      <c r="B11" s="46" t="s">
        <v>14</v>
      </c>
      <c r="C11" s="68">
        <v>5</v>
      </c>
      <c r="D11" s="10" t="s">
        <v>8</v>
      </c>
      <c r="E11" s="25" t="s">
        <v>12</v>
      </c>
      <c r="F11" s="52"/>
      <c r="G11" s="72"/>
      <c r="H11" s="104"/>
      <c r="I11" s="40"/>
      <c r="J11" s="120"/>
      <c r="K11" s="50"/>
      <c r="L11" s="34"/>
      <c r="M11" s="40"/>
      <c r="N11" s="120"/>
      <c r="O11" s="107"/>
      <c r="P11" s="11">
        <v>0.29305555555555557</v>
      </c>
      <c r="Q11" s="12"/>
      <c r="R11" s="20"/>
      <c r="S11" s="12"/>
      <c r="T11" s="20"/>
      <c r="U11" s="13"/>
      <c r="V11" s="20"/>
      <c r="W11" s="13"/>
      <c r="X11" s="20"/>
      <c r="Y11" s="31"/>
      <c r="Z11" s="136"/>
      <c r="AA11" s="158">
        <v>0.17916666666666667</v>
      </c>
    </row>
    <row r="12" spans="1:28" ht="12.75">
      <c r="A12" s="8"/>
      <c r="B12" s="14"/>
      <c r="C12" s="66"/>
      <c r="D12" s="10" t="s">
        <v>10</v>
      </c>
      <c r="E12" s="70" t="s">
        <v>63</v>
      </c>
      <c r="F12" s="52"/>
      <c r="G12" s="72">
        <v>665695</v>
      </c>
      <c r="H12" s="104">
        <f>599780+(G12-598954)*1.01</f>
        <v>667188.41</v>
      </c>
      <c r="I12" s="40">
        <f>+G12-G10</f>
        <v>855</v>
      </c>
      <c r="J12" s="120">
        <f>+N12-N10</f>
        <v>863.5500000000466</v>
      </c>
      <c r="K12" s="50">
        <v>865</v>
      </c>
      <c r="L12" s="34">
        <f>+K12/(G12-G10)*100-100</f>
        <v>1.1695906432748586</v>
      </c>
      <c r="M12" s="40">
        <f>+G12-G$3</f>
        <v>5105</v>
      </c>
      <c r="N12" s="120">
        <f>+H12-H$3</f>
        <v>5156.050000000047</v>
      </c>
      <c r="O12" s="50">
        <f>SUM(K$3:K12)</f>
        <v>5167</v>
      </c>
      <c r="P12" s="11">
        <v>0.813888888888889</v>
      </c>
      <c r="Q12" s="12">
        <v>0.42430555555555555</v>
      </c>
      <c r="R12" s="20">
        <f>+K12/Q12/24</f>
        <v>84.94271685761048</v>
      </c>
      <c r="S12" s="12">
        <f>+P12-P11</f>
        <v>0.5208333333333335</v>
      </c>
      <c r="T12" s="20">
        <f>+K12/S12/24</f>
        <v>69.19999999999997</v>
      </c>
      <c r="U12" s="13">
        <f>SUM(Q$4:Q12)</f>
        <v>2.1694444444444443</v>
      </c>
      <c r="V12" s="20">
        <f>+O12/U12/24</f>
        <v>99.23815620998721</v>
      </c>
      <c r="W12" s="13">
        <f>SUM(S$4:S12)</f>
        <v>2.7993055555555557</v>
      </c>
      <c r="X12" s="20">
        <f>+O12/W12/24</f>
        <v>76.90895559414537</v>
      </c>
      <c r="Y12" s="31">
        <v>153</v>
      </c>
      <c r="Z12" s="136"/>
      <c r="AA12" s="158">
        <v>0.8861111111111111</v>
      </c>
      <c r="AB12" t="s">
        <v>62</v>
      </c>
    </row>
    <row r="13" spans="1:27" ht="12.75">
      <c r="A13" s="8">
        <v>8</v>
      </c>
      <c r="B13" s="21" t="s">
        <v>15</v>
      </c>
      <c r="C13" s="67">
        <v>6</v>
      </c>
      <c r="D13" s="4" t="s">
        <v>8</v>
      </c>
      <c r="E13" s="26" t="s">
        <v>12</v>
      </c>
      <c r="F13" s="54"/>
      <c r="G13" s="72"/>
      <c r="H13" s="104"/>
      <c r="I13" s="40"/>
      <c r="J13" s="120"/>
      <c r="K13" s="50"/>
      <c r="L13" s="34"/>
      <c r="M13" s="40"/>
      <c r="N13" s="120"/>
      <c r="O13" s="107"/>
      <c r="P13" s="7">
        <v>0.30069444444444443</v>
      </c>
      <c r="Q13" s="15"/>
      <c r="R13" s="20"/>
      <c r="S13" s="15"/>
      <c r="T13" s="20"/>
      <c r="U13" s="16"/>
      <c r="V13" s="20"/>
      <c r="W13" s="16"/>
      <c r="X13" s="20"/>
      <c r="Y13" s="32"/>
      <c r="Z13" s="136"/>
      <c r="AA13" s="158">
        <v>0.14444444444444446</v>
      </c>
    </row>
    <row r="14" spans="1:28" ht="12.75">
      <c r="A14" s="8"/>
      <c r="B14" s="14"/>
      <c r="C14" s="66"/>
      <c r="D14" s="10" t="s">
        <v>10</v>
      </c>
      <c r="E14" s="70" t="s">
        <v>140</v>
      </c>
      <c r="F14" s="52"/>
      <c r="G14" s="72">
        <v>666289</v>
      </c>
      <c r="H14" s="104">
        <f>599780+(G14-598954)*1.01</f>
        <v>667788.35</v>
      </c>
      <c r="I14" s="40">
        <f>+G14-G12</f>
        <v>594</v>
      </c>
      <c r="J14" s="120">
        <f>+N14-N12</f>
        <v>599.9399999999441</v>
      </c>
      <c r="K14" s="50">
        <v>599</v>
      </c>
      <c r="L14" s="34">
        <f>+K14/(G14-G12)*100-100</f>
        <v>0.8417508417508373</v>
      </c>
      <c r="M14" s="40">
        <f>+G14-G$3</f>
        <v>5699</v>
      </c>
      <c r="N14" s="120">
        <f>+H14-H$3</f>
        <v>5755.989999999991</v>
      </c>
      <c r="O14" s="50">
        <f>SUM(K$3:K14)</f>
        <v>5766</v>
      </c>
      <c r="P14" s="11">
        <v>0.8319444444444444</v>
      </c>
      <c r="Q14" s="12">
        <v>0.3416666666666666</v>
      </c>
      <c r="R14" s="20">
        <f>+K14/Q14/24</f>
        <v>73.04878048780489</v>
      </c>
      <c r="S14" s="12">
        <f>+P14-P13-Z14+Z8</f>
        <v>0.4479166666666667</v>
      </c>
      <c r="T14" s="20">
        <f>+K14/S14/24</f>
        <v>55.72093023255814</v>
      </c>
      <c r="U14" s="13">
        <f>SUM(Q$4:Q14)</f>
        <v>2.511111111111111</v>
      </c>
      <c r="V14" s="20">
        <f>+O14/U14/24</f>
        <v>95.67477876106194</v>
      </c>
      <c r="W14" s="13">
        <f>SUM(S$4:S14)</f>
        <v>3.2472222222222222</v>
      </c>
      <c r="X14" s="20">
        <f>+O14/W14/24</f>
        <v>73.9863130881095</v>
      </c>
      <c r="Y14" s="31">
        <v>126</v>
      </c>
      <c r="Z14" s="136">
        <v>0.16666666666666666</v>
      </c>
      <c r="AA14" s="158">
        <v>0.9444444444444445</v>
      </c>
      <c r="AB14" t="s">
        <v>62</v>
      </c>
    </row>
    <row r="15" spans="1:27" ht="12.75">
      <c r="A15" s="8">
        <v>9</v>
      </c>
      <c r="B15" s="21" t="s">
        <v>16</v>
      </c>
      <c r="C15" s="68">
        <v>7</v>
      </c>
      <c r="D15" s="10" t="s">
        <v>8</v>
      </c>
      <c r="E15" s="25" t="s">
        <v>12</v>
      </c>
      <c r="F15" s="52"/>
      <c r="G15" s="72"/>
      <c r="H15" s="104"/>
      <c r="I15" s="40"/>
      <c r="J15" s="120"/>
      <c r="K15" s="50"/>
      <c r="L15" s="34"/>
      <c r="M15" s="40"/>
      <c r="N15" s="120"/>
      <c r="O15" s="107"/>
      <c r="P15" s="11">
        <v>0.2708333333333333</v>
      </c>
      <c r="Q15" s="12"/>
      <c r="R15" s="20"/>
      <c r="S15" s="12"/>
      <c r="T15" s="20"/>
      <c r="U15" s="13"/>
      <c r="V15" s="20"/>
      <c r="W15" s="13"/>
      <c r="X15" s="20"/>
      <c r="Y15" s="31"/>
      <c r="Z15" s="136"/>
      <c r="AA15" s="158">
        <v>0.2111111111111111</v>
      </c>
    </row>
    <row r="16" spans="1:28" ht="12.75">
      <c r="A16" s="8"/>
      <c r="B16" s="14"/>
      <c r="C16" s="66"/>
      <c r="D16" s="10" t="s">
        <v>10</v>
      </c>
      <c r="E16" s="70" t="s">
        <v>64</v>
      </c>
      <c r="F16" s="52"/>
      <c r="G16" s="72">
        <v>667148</v>
      </c>
      <c r="H16" s="104">
        <f>599780+(G16-598954)*1.01</f>
        <v>668655.94</v>
      </c>
      <c r="I16" s="40">
        <f>+G16-G14</f>
        <v>859</v>
      </c>
      <c r="J16" s="120">
        <f>+N16-N14</f>
        <v>867.5899999999674</v>
      </c>
      <c r="K16" s="50">
        <v>868</v>
      </c>
      <c r="L16" s="34">
        <f>+K16/(G16-G14)*100-100</f>
        <v>1.0477299185099014</v>
      </c>
      <c r="M16" s="40">
        <f>+G16-G$3</f>
        <v>6558</v>
      </c>
      <c r="N16" s="120">
        <f>+H16-H$3</f>
        <v>6623.579999999958</v>
      </c>
      <c r="O16" s="50">
        <f>SUM(K$3:K16)</f>
        <v>6634</v>
      </c>
      <c r="P16" s="11">
        <v>0.88125</v>
      </c>
      <c r="Q16" s="12">
        <v>0.43333333333333335</v>
      </c>
      <c r="R16" s="20">
        <f>+K16/Q16/24</f>
        <v>83.46153846153847</v>
      </c>
      <c r="S16" s="12">
        <f>+P16-P15-Z16+Z14</f>
        <v>0.5687499999999999</v>
      </c>
      <c r="T16" s="20">
        <f>+K16/S16/24</f>
        <v>63.5897435897436</v>
      </c>
      <c r="U16" s="13">
        <f>SUM(Q$4:Q16)</f>
        <v>2.9444444444444446</v>
      </c>
      <c r="V16" s="20">
        <f>+O16/U16/24</f>
        <v>93.87735849056604</v>
      </c>
      <c r="W16" s="13">
        <f>SUM(S$4:S16)</f>
        <v>3.8159722222222223</v>
      </c>
      <c r="X16" s="20">
        <f>+O16/W16/24</f>
        <v>72.43676069153776</v>
      </c>
      <c r="Y16" s="31">
        <v>144</v>
      </c>
      <c r="Z16" s="136">
        <v>0.20833333333333334</v>
      </c>
      <c r="AA16" s="158">
        <v>0.9465277777777777</v>
      </c>
      <c r="AB16" t="s">
        <v>62</v>
      </c>
    </row>
    <row r="17" spans="1:27" ht="12.75">
      <c r="A17" s="8">
        <v>10</v>
      </c>
      <c r="B17" s="46" t="s">
        <v>17</v>
      </c>
      <c r="C17" s="67">
        <v>8</v>
      </c>
      <c r="D17" s="4" t="s">
        <v>8</v>
      </c>
      <c r="E17" s="26" t="s">
        <v>12</v>
      </c>
      <c r="F17" s="54"/>
      <c r="G17" s="72"/>
      <c r="H17" s="104"/>
      <c r="I17" s="40"/>
      <c r="J17" s="120"/>
      <c r="K17" s="50"/>
      <c r="L17" s="34"/>
      <c r="M17" s="40"/>
      <c r="N17" s="120"/>
      <c r="O17" s="107"/>
      <c r="P17" s="7">
        <v>0.2902777777777778</v>
      </c>
      <c r="Q17" s="15"/>
      <c r="R17" s="20"/>
      <c r="S17" s="15"/>
      <c r="T17" s="20"/>
      <c r="U17" s="16"/>
      <c r="V17" s="20"/>
      <c r="W17" s="16"/>
      <c r="X17" s="20"/>
      <c r="Y17" s="32"/>
      <c r="Z17" s="136"/>
      <c r="AA17" s="158">
        <v>0.22847222222222222</v>
      </c>
    </row>
    <row r="18" spans="1:28" ht="12.75">
      <c r="A18" s="8"/>
      <c r="B18" s="14"/>
      <c r="C18" s="66"/>
      <c r="D18" s="10" t="s">
        <v>10</v>
      </c>
      <c r="E18" s="51" t="s">
        <v>28</v>
      </c>
      <c r="F18" s="52"/>
      <c r="G18" s="72">
        <v>667832</v>
      </c>
      <c r="H18" s="104">
        <f>599780+(G18-598954)*1.01</f>
        <v>669346.78</v>
      </c>
      <c r="I18" s="40">
        <f>+G18-G16</f>
        <v>684</v>
      </c>
      <c r="J18" s="120">
        <f>+N18-N16</f>
        <v>690.8400000000838</v>
      </c>
      <c r="K18" s="50">
        <v>690</v>
      </c>
      <c r="L18" s="34">
        <f>+K18/(G18-G16)*100-100</f>
        <v>0.8771929824561369</v>
      </c>
      <c r="M18" s="40">
        <f>+G18-G$3</f>
        <v>7242</v>
      </c>
      <c r="N18" s="120">
        <f>+H18-H$3</f>
        <v>7314.420000000042</v>
      </c>
      <c r="O18" s="50">
        <f>SUM(K$3:K18)</f>
        <v>7324</v>
      </c>
      <c r="P18" s="11">
        <v>0.75</v>
      </c>
      <c r="Q18" s="12">
        <v>0.34791666666666665</v>
      </c>
      <c r="R18" s="20">
        <f>+K18/Q18/24</f>
        <v>82.63473053892216</v>
      </c>
      <c r="S18" s="12">
        <f>+P18-P17</f>
        <v>0.4597222222222222</v>
      </c>
      <c r="T18" s="20">
        <f>+K18/S18/24</f>
        <v>62.53776435045318</v>
      </c>
      <c r="U18" s="13">
        <f>SUM(Q$4:Q18)</f>
        <v>3.292361111111111</v>
      </c>
      <c r="V18" s="20">
        <f>+O18/U18/24</f>
        <v>92.6893060535752</v>
      </c>
      <c r="W18" s="13">
        <f>SUM(S$4:S18)</f>
        <v>4.2756944444444445</v>
      </c>
      <c r="X18" s="20">
        <f>+O18/W18/24</f>
        <v>71.37242163391262</v>
      </c>
      <c r="Y18" s="31">
        <v>130</v>
      </c>
      <c r="Z18" s="136"/>
      <c r="AA18" s="158">
        <v>0.9194444444444444</v>
      </c>
      <c r="AB18" t="s">
        <v>62</v>
      </c>
    </row>
    <row r="19" spans="1:27" ht="12.75">
      <c r="A19" s="8">
        <v>11</v>
      </c>
      <c r="B19" s="46" t="s">
        <v>7</v>
      </c>
      <c r="C19" s="68">
        <v>9</v>
      </c>
      <c r="D19" s="10" t="s">
        <v>8</v>
      </c>
      <c r="E19" s="130" t="s">
        <v>103</v>
      </c>
      <c r="F19" s="52"/>
      <c r="G19" s="72"/>
      <c r="H19" s="104"/>
      <c r="I19" s="40"/>
      <c r="J19" s="120"/>
      <c r="K19" s="50"/>
      <c r="L19" s="34"/>
      <c r="M19" s="40"/>
      <c r="N19" s="120"/>
      <c r="O19" s="107"/>
      <c r="P19" s="11">
        <v>0.2847222222222222</v>
      </c>
      <c r="Q19" s="12"/>
      <c r="R19" s="20"/>
      <c r="S19" s="12"/>
      <c r="T19" s="20"/>
      <c r="U19" s="13"/>
      <c r="V19" s="20"/>
      <c r="W19" s="13"/>
      <c r="X19" s="20"/>
      <c r="Y19" s="31"/>
      <c r="Z19" s="136"/>
      <c r="AA19" s="158">
        <v>0.20138888888888887</v>
      </c>
    </row>
    <row r="20" spans="1:28" ht="12.75">
      <c r="A20" s="8"/>
      <c r="B20" s="14"/>
      <c r="C20" s="66"/>
      <c r="D20" s="10" t="s">
        <v>10</v>
      </c>
      <c r="E20" s="51" t="s">
        <v>28</v>
      </c>
      <c r="F20" s="52"/>
      <c r="G20" s="72">
        <v>667986</v>
      </c>
      <c r="H20" s="104">
        <f>599780+(G20-598954)*1.01</f>
        <v>669502.3200000001</v>
      </c>
      <c r="I20" s="40">
        <f>+G20-G18</f>
        <v>154</v>
      </c>
      <c r="J20" s="120">
        <f>+N20-N18</f>
        <v>155.54000000003725</v>
      </c>
      <c r="K20" s="50">
        <v>153</v>
      </c>
      <c r="L20" s="34">
        <f>+K20/(G20-G18)*100-100</f>
        <v>-0.6493506493506374</v>
      </c>
      <c r="M20" s="40">
        <f>+G20-G$3</f>
        <v>7396</v>
      </c>
      <c r="N20" s="120">
        <f>+H20-H$3</f>
        <v>7469.960000000079</v>
      </c>
      <c r="O20" s="50">
        <f>SUM(K$3:K20)</f>
        <v>7477</v>
      </c>
      <c r="P20" s="11">
        <v>0.5215277777777778</v>
      </c>
      <c r="Q20" s="12">
        <v>0.10972222222222222</v>
      </c>
      <c r="R20" s="20">
        <f>+K20/Q20/24</f>
        <v>58.10126582278482</v>
      </c>
      <c r="S20" s="12">
        <f>+P20-P19</f>
        <v>0.2368055555555556</v>
      </c>
      <c r="T20" s="20">
        <f>+K20/S20/24</f>
        <v>26.9208211143695</v>
      </c>
      <c r="U20" s="13">
        <f>SUM(Q$4:Q20)</f>
        <v>3.402083333333333</v>
      </c>
      <c r="V20" s="20">
        <f>+O20/U20/24</f>
        <v>91.573790569504</v>
      </c>
      <c r="W20" s="13">
        <f>SUM(S$4:S20)</f>
        <v>4.5125</v>
      </c>
      <c r="X20" s="20">
        <f>+O20/W20/24</f>
        <v>69.03970452446906</v>
      </c>
      <c r="Y20" s="31">
        <v>129</v>
      </c>
      <c r="Z20" s="136"/>
      <c r="AA20" s="158">
        <v>0.9201388888888888</v>
      </c>
      <c r="AB20" t="s">
        <v>62</v>
      </c>
    </row>
    <row r="21" spans="1:27" ht="12.75">
      <c r="A21" s="8">
        <v>12</v>
      </c>
      <c r="B21" s="21" t="s">
        <v>11</v>
      </c>
      <c r="C21" s="67">
        <v>10</v>
      </c>
      <c r="D21" s="10" t="s">
        <v>8</v>
      </c>
      <c r="E21" s="25" t="s">
        <v>12</v>
      </c>
      <c r="F21" s="55"/>
      <c r="G21" s="72"/>
      <c r="H21" s="104"/>
      <c r="I21" s="40"/>
      <c r="J21" s="120"/>
      <c r="K21" s="50"/>
      <c r="L21" s="34"/>
      <c r="M21" s="40"/>
      <c r="N21" s="120"/>
      <c r="O21" s="107"/>
      <c r="P21" s="11">
        <v>0.8208333333333333</v>
      </c>
      <c r="Q21" s="12"/>
      <c r="R21" s="20"/>
      <c r="S21" s="12"/>
      <c r="T21" s="20"/>
      <c r="U21" s="13"/>
      <c r="V21" s="20"/>
      <c r="W21" s="13"/>
      <c r="X21" s="20"/>
      <c r="Y21" s="31"/>
      <c r="Z21" s="136"/>
      <c r="AA21" s="158">
        <v>0.20069444444444443</v>
      </c>
    </row>
    <row r="22" spans="1:28" ht="12.75">
      <c r="A22" s="8"/>
      <c r="B22" s="14"/>
      <c r="C22" s="66"/>
      <c r="D22" s="10" t="s">
        <v>10</v>
      </c>
      <c r="E22" s="51" t="s">
        <v>28</v>
      </c>
      <c r="F22" s="57"/>
      <c r="G22" s="72">
        <v>668000</v>
      </c>
      <c r="H22" s="104">
        <f>599780+(G22-598954)*1.01</f>
        <v>669516.46</v>
      </c>
      <c r="I22" s="40">
        <f>+G22-G20</f>
        <v>14</v>
      </c>
      <c r="J22" s="120">
        <f>+N22-N20</f>
        <v>14.139999999897555</v>
      </c>
      <c r="K22" s="50">
        <v>15</v>
      </c>
      <c r="L22" s="34">
        <f>+K22/(G22-G20)*100-100</f>
        <v>7.142857142857139</v>
      </c>
      <c r="M22" s="40">
        <f>+G22-G$3</f>
        <v>7410</v>
      </c>
      <c r="N22" s="120">
        <f>+H22-H$3</f>
        <v>7484.099999999977</v>
      </c>
      <c r="O22" s="50">
        <f>SUM(K$3:K22)</f>
        <v>7492</v>
      </c>
      <c r="P22" s="11">
        <v>0.8368055555555555</v>
      </c>
      <c r="Q22" s="12">
        <v>0.015972222222222224</v>
      </c>
      <c r="R22" s="20">
        <f>+K22/Q22/24</f>
        <v>39.13043478260869</v>
      </c>
      <c r="S22" s="12">
        <f>+P22-P21</f>
        <v>0.015972222222222165</v>
      </c>
      <c r="T22" s="20">
        <f>+K22/S22/24</f>
        <v>39.13043478260884</v>
      </c>
      <c r="U22" s="13">
        <f>SUM(Q$4:Q22)</f>
        <v>3.418055555555555</v>
      </c>
      <c r="V22" s="20">
        <f>+O22/U22/24</f>
        <v>91.32872815928486</v>
      </c>
      <c r="W22" s="13">
        <f>SUM(S$4:S22)</f>
        <v>4.528472222222223</v>
      </c>
      <c r="X22" s="20">
        <f>+O22/W22/24</f>
        <v>68.93421254408833</v>
      </c>
      <c r="Y22" s="31">
        <v>91</v>
      </c>
      <c r="Z22" s="136"/>
      <c r="AA22" s="158">
        <v>0.9201388888888888</v>
      </c>
      <c r="AB22" t="s">
        <v>62</v>
      </c>
    </row>
    <row r="23" spans="1:27" ht="12.75">
      <c r="A23" s="8">
        <v>13</v>
      </c>
      <c r="B23" s="46" t="s">
        <v>13</v>
      </c>
      <c r="C23" s="68">
        <v>11</v>
      </c>
      <c r="D23" s="4" t="s">
        <v>8</v>
      </c>
      <c r="E23" s="26" t="s">
        <v>12</v>
      </c>
      <c r="F23" s="54"/>
      <c r="G23" s="72"/>
      <c r="H23" s="104"/>
      <c r="I23" s="40"/>
      <c r="J23" s="120"/>
      <c r="K23" s="50"/>
      <c r="L23" s="34"/>
      <c r="M23" s="40"/>
      <c r="N23" s="120"/>
      <c r="O23" s="107"/>
      <c r="P23" s="7">
        <v>0.30625</v>
      </c>
      <c r="Q23" s="15"/>
      <c r="R23" s="20"/>
      <c r="S23" s="15"/>
      <c r="T23" s="20"/>
      <c r="U23" s="16"/>
      <c r="V23" s="20"/>
      <c r="W23" s="16"/>
      <c r="X23" s="20"/>
      <c r="Y23" s="32"/>
      <c r="Z23" s="136"/>
      <c r="AA23" s="158">
        <v>0.20069444444444443</v>
      </c>
    </row>
    <row r="24" spans="1:28" ht="12.75">
      <c r="A24" s="8"/>
      <c r="B24" s="14"/>
      <c r="C24" s="66"/>
      <c r="D24" s="10" t="s">
        <v>10</v>
      </c>
      <c r="E24" s="51" t="s">
        <v>65</v>
      </c>
      <c r="F24" s="57"/>
      <c r="G24" s="72">
        <v>668864</v>
      </c>
      <c r="H24" s="104">
        <f>599780+(G24-598954)*1.01</f>
        <v>670389.1</v>
      </c>
      <c r="I24" s="40">
        <f>+G24-G22</f>
        <v>864</v>
      </c>
      <c r="J24" s="120">
        <f>+N24-N22</f>
        <v>872.640000000014</v>
      </c>
      <c r="K24" s="50">
        <v>872</v>
      </c>
      <c r="L24" s="34">
        <f>+K24/(G24-G22)*100-100</f>
        <v>0.9259259259259238</v>
      </c>
      <c r="M24" s="40">
        <f>+G24-G$3</f>
        <v>8274</v>
      </c>
      <c r="N24" s="120">
        <f>+H24-H$3</f>
        <v>8356.73999999999</v>
      </c>
      <c r="O24" s="50">
        <f>SUM(K$3:K24)</f>
        <v>8364</v>
      </c>
      <c r="P24" s="7">
        <v>0.8236111111111111</v>
      </c>
      <c r="Q24" s="12">
        <v>0.4173611111111111</v>
      </c>
      <c r="R24" s="20">
        <f>+K24/Q24/24</f>
        <v>87.0549084858569</v>
      </c>
      <c r="S24" s="12">
        <f>+P24-P23-Z24+Z16</f>
        <v>0.4756944444444444</v>
      </c>
      <c r="T24" s="20">
        <f>+K24/S24/24</f>
        <v>76.37956204379562</v>
      </c>
      <c r="U24" s="13">
        <f>SUM(Q$4:Q24)</f>
        <v>3.8354166666666663</v>
      </c>
      <c r="V24" s="20">
        <f>+O24/U24/24</f>
        <v>90.86366105377512</v>
      </c>
      <c r="W24" s="13">
        <f>SUM(S$4:S24)</f>
        <v>5.004166666666667</v>
      </c>
      <c r="X24" s="20">
        <f>+O24/W24/24</f>
        <v>69.64196502914237</v>
      </c>
      <c r="Y24" s="31">
        <v>141</v>
      </c>
      <c r="Z24" s="136">
        <v>0.25</v>
      </c>
      <c r="AA24" s="158">
        <v>0.9375</v>
      </c>
      <c r="AB24" t="s">
        <v>56</v>
      </c>
    </row>
    <row r="25" spans="1:27" ht="12.75">
      <c r="A25" s="8">
        <v>14</v>
      </c>
      <c r="B25" s="46" t="s">
        <v>14</v>
      </c>
      <c r="C25" s="67">
        <v>12</v>
      </c>
      <c r="D25" s="10" t="s">
        <v>8</v>
      </c>
      <c r="E25" s="25" t="s">
        <v>12</v>
      </c>
      <c r="F25" s="52"/>
      <c r="G25" s="72"/>
      <c r="H25" s="104"/>
      <c r="I25" s="40"/>
      <c r="J25" s="120"/>
      <c r="K25" s="50"/>
      <c r="L25" s="34"/>
      <c r="M25" s="40"/>
      <c r="N25" s="120"/>
      <c r="O25" s="107"/>
      <c r="P25" s="11">
        <v>0.2576388888888889</v>
      </c>
      <c r="Q25" s="12"/>
      <c r="R25" s="20"/>
      <c r="S25" s="12"/>
      <c r="T25" s="20"/>
      <c r="U25" s="13"/>
      <c r="V25" s="20"/>
      <c r="W25" s="13"/>
      <c r="X25" s="20"/>
      <c r="Y25" s="31"/>
      <c r="Z25" s="136"/>
      <c r="AA25" s="158">
        <v>0.2076388888888889</v>
      </c>
    </row>
    <row r="26" spans="1:28" ht="12.75">
      <c r="A26" s="8"/>
      <c r="B26" s="14"/>
      <c r="C26" s="66"/>
      <c r="D26" s="10" t="s">
        <v>10</v>
      </c>
      <c r="E26" s="70" t="s">
        <v>88</v>
      </c>
      <c r="F26" s="52"/>
      <c r="G26" s="72">
        <v>669797</v>
      </c>
      <c r="H26" s="104">
        <f>599780+(G26-598954)*1.01</f>
        <v>671331.43</v>
      </c>
      <c r="I26" s="40">
        <f>+G26-G24</f>
        <v>933</v>
      </c>
      <c r="J26" s="120">
        <f>+N26-N24</f>
        <v>942.3300000000745</v>
      </c>
      <c r="K26" s="50">
        <v>941</v>
      </c>
      <c r="L26" s="34">
        <f>+K26/(G26-G24)*100-100</f>
        <v>0.857449088960351</v>
      </c>
      <c r="M26" s="40">
        <f>+G26-G$3</f>
        <v>9207</v>
      </c>
      <c r="N26" s="120">
        <f>+H26-H$3</f>
        <v>9299.070000000065</v>
      </c>
      <c r="O26" s="50">
        <f>SUM(K$3:K26)</f>
        <v>9305</v>
      </c>
      <c r="P26" s="11">
        <v>0.9041666666666667</v>
      </c>
      <c r="Q26" s="12">
        <v>0.5305555555555556</v>
      </c>
      <c r="R26" s="20">
        <f>+K26/Q26/24</f>
        <v>73.90052356020942</v>
      </c>
      <c r="S26" s="12">
        <f>+P26-P25-Z26+Z24</f>
        <v>0.6048611111111111</v>
      </c>
      <c r="T26" s="20">
        <f>+K26/S26/24</f>
        <v>64.82204362801379</v>
      </c>
      <c r="U26" s="13">
        <f>SUM(Q$4:Q26)</f>
        <v>4.365972222222222</v>
      </c>
      <c r="V26" s="20">
        <f>+O26/U26/24</f>
        <v>88.8022904405917</v>
      </c>
      <c r="W26" s="13">
        <f>SUM(S$4:S26)</f>
        <v>5.609027777777778</v>
      </c>
      <c r="X26" s="20">
        <f>+O26/W26/24</f>
        <v>69.12219883620155</v>
      </c>
      <c r="Y26" s="31">
        <v>145</v>
      </c>
      <c r="Z26" s="136">
        <v>0.2916666666666667</v>
      </c>
      <c r="AA26" s="158">
        <v>0.9375</v>
      </c>
      <c r="AB26" t="s">
        <v>62</v>
      </c>
    </row>
    <row r="27" spans="1:27" ht="12.75">
      <c r="A27" s="8">
        <v>15</v>
      </c>
      <c r="B27" s="21" t="s">
        <v>15</v>
      </c>
      <c r="C27" s="68">
        <v>13</v>
      </c>
      <c r="D27" s="10" t="s">
        <v>8</v>
      </c>
      <c r="E27" s="26" t="s">
        <v>12</v>
      </c>
      <c r="F27" s="55"/>
      <c r="G27" s="72"/>
      <c r="H27" s="104"/>
      <c r="I27" s="40"/>
      <c r="J27" s="120"/>
      <c r="K27" s="50"/>
      <c r="L27" s="34"/>
      <c r="M27" s="40"/>
      <c r="N27" s="120"/>
      <c r="O27" s="107"/>
      <c r="P27" s="11">
        <v>0.26875</v>
      </c>
      <c r="Q27" s="12"/>
      <c r="R27" s="20"/>
      <c r="S27" s="12"/>
      <c r="T27" s="20"/>
      <c r="U27" s="13"/>
      <c r="V27" s="20"/>
      <c r="W27" s="13"/>
      <c r="X27" s="20"/>
      <c r="Y27" s="31"/>
      <c r="Z27" s="136"/>
      <c r="AA27" s="158">
        <v>0.23611111111111113</v>
      </c>
    </row>
    <row r="28" spans="1:28" ht="12.75">
      <c r="A28" s="8"/>
      <c r="B28" s="14"/>
      <c r="C28" s="66"/>
      <c r="D28" s="10" t="s">
        <v>10</v>
      </c>
      <c r="E28" s="70" t="s">
        <v>66</v>
      </c>
      <c r="F28" s="52"/>
      <c r="G28" s="72">
        <v>670459</v>
      </c>
      <c r="H28" s="104">
        <f>599780+(G28-598954)*1.01</f>
        <v>672000.05</v>
      </c>
      <c r="I28" s="40">
        <f>+G28-G26</f>
        <v>662</v>
      </c>
      <c r="J28" s="120">
        <f>+N28-N26</f>
        <v>668.6199999999953</v>
      </c>
      <c r="K28" s="50">
        <v>668</v>
      </c>
      <c r="L28" s="34">
        <f>+K28/(G28-G26)*100-100</f>
        <v>0.9063444108761303</v>
      </c>
      <c r="M28" s="40">
        <f>+G28-G$3</f>
        <v>9869</v>
      </c>
      <c r="N28" s="120">
        <f>+H28-H$3</f>
        <v>9967.69000000006</v>
      </c>
      <c r="O28" s="50">
        <f>SUM(K$3:K28)</f>
        <v>9973</v>
      </c>
      <c r="P28" s="11">
        <v>0.7645833333333334</v>
      </c>
      <c r="Q28" s="12">
        <v>0.3652777777777778</v>
      </c>
      <c r="R28" s="20">
        <f>+K28/Q28/24</f>
        <v>76.1977186311787</v>
      </c>
      <c r="S28" s="12">
        <f>+P28-P27</f>
        <v>0.4958333333333334</v>
      </c>
      <c r="T28" s="20">
        <f>+K28/S28/24</f>
        <v>56.1344537815126</v>
      </c>
      <c r="U28" s="13">
        <f>SUM(Q$4:Q28)</f>
        <v>4.73125</v>
      </c>
      <c r="V28" s="20">
        <f>+O28/U28/24</f>
        <v>87.82915015411713</v>
      </c>
      <c r="W28" s="13">
        <f>SUM(S$4:S28)</f>
        <v>6.104861111111112</v>
      </c>
      <c r="X28" s="20">
        <f>+O28/W28/24</f>
        <v>68.06734159936298</v>
      </c>
      <c r="Y28" s="31">
        <v>136</v>
      </c>
      <c r="Z28" s="136"/>
      <c r="AA28" s="158">
        <v>0.9180555555555556</v>
      </c>
      <c r="AB28" t="s">
        <v>62</v>
      </c>
    </row>
    <row r="29" spans="1:27" ht="12.75">
      <c r="A29" s="8">
        <v>16</v>
      </c>
      <c r="B29" s="21" t="s">
        <v>16</v>
      </c>
      <c r="C29" s="67">
        <v>14</v>
      </c>
      <c r="D29" s="4" t="s">
        <v>8</v>
      </c>
      <c r="E29" s="26" t="s">
        <v>12</v>
      </c>
      <c r="F29" s="54"/>
      <c r="G29" s="72"/>
      <c r="H29" s="104"/>
      <c r="I29" s="40"/>
      <c r="J29" s="120"/>
      <c r="K29" s="50"/>
      <c r="L29" s="34"/>
      <c r="M29" s="40"/>
      <c r="N29" s="120"/>
      <c r="O29" s="107"/>
      <c r="P29" s="11">
        <v>0.2534722222222222</v>
      </c>
      <c r="Q29" s="12"/>
      <c r="R29" s="20"/>
      <c r="S29" s="12"/>
      <c r="T29" s="20"/>
      <c r="U29" s="13"/>
      <c r="V29" s="20"/>
      <c r="W29" s="13"/>
      <c r="X29" s="20"/>
      <c r="Y29" s="31"/>
      <c r="Z29" s="136"/>
      <c r="AA29" s="158">
        <v>0.22916666666666666</v>
      </c>
    </row>
    <row r="30" spans="1:28" ht="12.75">
      <c r="A30" s="8"/>
      <c r="B30" s="14"/>
      <c r="C30" s="66"/>
      <c r="D30" s="4" t="s">
        <v>10</v>
      </c>
      <c r="E30" s="71" t="s">
        <v>67</v>
      </c>
      <c r="F30" s="59"/>
      <c r="G30" s="72">
        <v>671432</v>
      </c>
      <c r="H30" s="104">
        <f>599780+(G30-598954)*1.01</f>
        <v>672982.78</v>
      </c>
      <c r="I30" s="40">
        <f>+G30-G28</f>
        <v>973</v>
      </c>
      <c r="J30" s="120">
        <f>+N30-N28</f>
        <v>982.7299999999814</v>
      </c>
      <c r="K30" s="50">
        <v>982</v>
      </c>
      <c r="L30" s="34">
        <f>+K30/(G30-G28)*100-100</f>
        <v>0.9249743062692772</v>
      </c>
      <c r="M30" s="40">
        <f>+G30-G$3</f>
        <v>10842</v>
      </c>
      <c r="N30" s="120">
        <f>+H30-H$3</f>
        <v>10950.420000000042</v>
      </c>
      <c r="O30" s="50">
        <f>SUM(K$3:K30)</f>
        <v>10955</v>
      </c>
      <c r="P30" s="11">
        <v>0.907638888888889</v>
      </c>
      <c r="Q30" s="12">
        <v>0.4777777777777778</v>
      </c>
      <c r="R30" s="20">
        <f>+K30/Q30/24</f>
        <v>85.63953488372091</v>
      </c>
      <c r="S30" s="12">
        <f>+P30-P29-Z30+Z26</f>
        <v>0.6125000000000002</v>
      </c>
      <c r="T30" s="20">
        <f>+K30/S30/24</f>
        <v>66.80272108843535</v>
      </c>
      <c r="U30" s="13">
        <f>SUM(Q$4:Q30)</f>
        <v>5.209027777777778</v>
      </c>
      <c r="V30" s="20">
        <f>+O30/U30/24</f>
        <v>87.6283162245034</v>
      </c>
      <c r="W30" s="13">
        <f>SUM(S$4:S30)</f>
        <v>6.717361111111112</v>
      </c>
      <c r="X30" s="20">
        <f>+O30/W30/24</f>
        <v>67.9520314276853</v>
      </c>
      <c r="Y30" s="31">
        <v>139</v>
      </c>
      <c r="Z30" s="136">
        <v>0.3333333333333333</v>
      </c>
      <c r="AA30" s="158">
        <v>0.9402777777777778</v>
      </c>
      <c r="AB30" t="s">
        <v>62</v>
      </c>
    </row>
    <row r="31" spans="1:27" ht="12.75">
      <c r="A31" s="8">
        <v>17</v>
      </c>
      <c r="B31" s="46" t="s">
        <v>17</v>
      </c>
      <c r="C31" s="68">
        <v>15</v>
      </c>
      <c r="D31" s="4" t="s">
        <v>8</v>
      </c>
      <c r="E31" s="26" t="s">
        <v>12</v>
      </c>
      <c r="F31" s="54"/>
      <c r="G31" s="72"/>
      <c r="H31" s="104"/>
      <c r="I31" s="40"/>
      <c r="J31" s="120"/>
      <c r="K31" s="50"/>
      <c r="L31" s="34"/>
      <c r="M31" s="40"/>
      <c r="N31" s="120"/>
      <c r="O31" s="107"/>
      <c r="P31" s="11">
        <v>0.3020833333333333</v>
      </c>
      <c r="Q31" s="12"/>
      <c r="R31" s="20"/>
      <c r="S31" s="12"/>
      <c r="T31" s="20"/>
      <c r="U31" s="13"/>
      <c r="V31" s="20"/>
      <c r="W31" s="13"/>
      <c r="X31" s="20"/>
      <c r="Y31" s="31"/>
      <c r="Z31" s="136"/>
      <c r="AA31" s="158">
        <v>0.2340277777777778</v>
      </c>
    </row>
    <row r="32" spans="1:28" ht="12.75">
      <c r="A32" s="8"/>
      <c r="B32" s="14"/>
      <c r="C32" s="66"/>
      <c r="D32" s="4" t="s">
        <v>10</v>
      </c>
      <c r="E32" s="71" t="s">
        <v>68</v>
      </c>
      <c r="F32" s="59"/>
      <c r="G32" s="72">
        <v>672593</v>
      </c>
      <c r="H32" s="104">
        <f>599780+(G32-598954)*1.01</f>
        <v>674155.39</v>
      </c>
      <c r="I32" s="40">
        <f>+G32-G30</f>
        <v>1161</v>
      </c>
      <c r="J32" s="120">
        <f>+N32-N30</f>
        <v>1172.609999999986</v>
      </c>
      <c r="K32" s="50">
        <v>1173</v>
      </c>
      <c r="L32" s="34">
        <f>+K32/(G32-G30)*100-100</f>
        <v>1.0335917312661564</v>
      </c>
      <c r="M32" s="40">
        <f>+G32-G$3</f>
        <v>12003</v>
      </c>
      <c r="N32" s="120">
        <f>+H32-H$3</f>
        <v>12123.030000000028</v>
      </c>
      <c r="O32" s="50">
        <f>SUM(K$3:K32)</f>
        <v>12128</v>
      </c>
      <c r="P32" s="11">
        <v>0.9090277777777778</v>
      </c>
      <c r="Q32" s="12">
        <v>0.4701388888888889</v>
      </c>
      <c r="R32" s="20">
        <f>+K32/Q32/24</f>
        <v>103.95864106351551</v>
      </c>
      <c r="S32" s="12">
        <f>+P32-P31</f>
        <v>0.6069444444444445</v>
      </c>
      <c r="T32" s="20">
        <f>+K32/S32/24</f>
        <v>80.52631578947368</v>
      </c>
      <c r="U32" s="13">
        <f>SUM(Q$4:Q32)</f>
        <v>5.679166666666667</v>
      </c>
      <c r="V32" s="20">
        <f>+O32/U32/24</f>
        <v>88.98019075568597</v>
      </c>
      <c r="W32" s="13">
        <f>SUM(S$4:S32)</f>
        <v>7.324305555555556</v>
      </c>
      <c r="X32" s="20">
        <f>+O32/W32/24</f>
        <v>68.99402673746089</v>
      </c>
      <c r="Y32" s="31">
        <v>147</v>
      </c>
      <c r="Z32" s="136"/>
      <c r="AA32" s="158">
        <v>0.8958333333333334</v>
      </c>
      <c r="AB32" t="s">
        <v>62</v>
      </c>
    </row>
    <row r="33" spans="1:27" ht="12.75">
      <c r="A33" s="8">
        <v>18</v>
      </c>
      <c r="B33" s="46" t="s">
        <v>7</v>
      </c>
      <c r="C33" s="67">
        <v>16</v>
      </c>
      <c r="D33" s="4" t="s">
        <v>8</v>
      </c>
      <c r="E33" s="26" t="s">
        <v>12</v>
      </c>
      <c r="F33" s="54"/>
      <c r="G33" s="72"/>
      <c r="H33" s="104"/>
      <c r="I33" s="40"/>
      <c r="J33" s="120"/>
      <c r="K33" s="50"/>
      <c r="L33" s="34"/>
      <c r="M33" s="40"/>
      <c r="N33" s="120"/>
      <c r="O33" s="107"/>
      <c r="P33" s="11">
        <v>0.30277777777777776</v>
      </c>
      <c r="Q33" s="12"/>
      <c r="R33" s="20"/>
      <c r="S33" s="12"/>
      <c r="T33" s="20"/>
      <c r="U33" s="13"/>
      <c r="V33" s="20"/>
      <c r="W33" s="13"/>
      <c r="X33" s="20"/>
      <c r="Y33" s="31"/>
      <c r="Z33" s="136"/>
      <c r="AA33" s="158">
        <v>0.21597222222222223</v>
      </c>
    </row>
    <row r="34" spans="1:28" ht="12.75">
      <c r="A34" s="8"/>
      <c r="B34" s="14"/>
      <c r="C34" s="66"/>
      <c r="D34" s="4" t="s">
        <v>10</v>
      </c>
      <c r="E34" s="71" t="s">
        <v>69</v>
      </c>
      <c r="F34" s="60"/>
      <c r="G34" s="72">
        <v>673218</v>
      </c>
      <c r="H34" s="104">
        <f>599780+(G34-598954)*1.01</f>
        <v>674786.64</v>
      </c>
      <c r="I34" s="40">
        <f>+G34-G32</f>
        <v>625</v>
      </c>
      <c r="J34" s="120">
        <f>+N34-N32</f>
        <v>631.25</v>
      </c>
      <c r="K34" s="50">
        <v>631</v>
      </c>
      <c r="L34" s="34">
        <f>+K34/(G34-G32)*100-100</f>
        <v>0.960000000000008</v>
      </c>
      <c r="M34" s="40">
        <f>+G34-G$3</f>
        <v>12628</v>
      </c>
      <c r="N34" s="120">
        <f>+H34-H$3</f>
        <v>12754.280000000028</v>
      </c>
      <c r="O34" s="50">
        <f>SUM(K$3:K34)</f>
        <v>12759</v>
      </c>
      <c r="P34" s="11">
        <v>0.8013888888888889</v>
      </c>
      <c r="Q34" s="12">
        <v>0.3548611111111111</v>
      </c>
      <c r="R34" s="20">
        <f>+K34/Q34/24</f>
        <v>74.09001956947162</v>
      </c>
      <c r="S34" s="12">
        <f>+P34-P33-Z34+Z30</f>
        <v>0.4569444444444445</v>
      </c>
      <c r="T34" s="20">
        <f>+K34/S34/24</f>
        <v>57.53799392097264</v>
      </c>
      <c r="U34" s="13">
        <f>SUM(Q$4:Q34)</f>
        <v>6.034027777777778</v>
      </c>
      <c r="V34" s="20">
        <f>+O34/U34/24</f>
        <v>88.10449994245597</v>
      </c>
      <c r="W34" s="13">
        <f>SUM(S$4:S34)</f>
        <v>7.781250000000001</v>
      </c>
      <c r="X34" s="20">
        <f>+O34/W34/24</f>
        <v>68.32128514056224</v>
      </c>
      <c r="Y34" s="58">
        <v>142</v>
      </c>
      <c r="Z34" s="136">
        <v>0.375</v>
      </c>
      <c r="AA34" s="158">
        <v>0.9166666666666666</v>
      </c>
      <c r="AB34" t="s">
        <v>62</v>
      </c>
    </row>
    <row r="35" spans="1:27" ht="12.75">
      <c r="A35" s="8">
        <v>19</v>
      </c>
      <c r="B35" s="21" t="s">
        <v>11</v>
      </c>
      <c r="C35" s="68">
        <v>17</v>
      </c>
      <c r="D35" s="4" t="s">
        <v>8</v>
      </c>
      <c r="E35" s="26" t="s">
        <v>12</v>
      </c>
      <c r="F35" s="54"/>
      <c r="G35" s="72"/>
      <c r="H35" s="104"/>
      <c r="I35" s="40"/>
      <c r="J35" s="120"/>
      <c r="K35" s="50"/>
      <c r="L35" s="34"/>
      <c r="M35" s="40"/>
      <c r="N35" s="120"/>
      <c r="O35" s="107"/>
      <c r="P35" s="11">
        <v>0.28055555555555556</v>
      </c>
      <c r="Q35" s="12"/>
      <c r="R35" s="20"/>
      <c r="S35" s="12"/>
      <c r="T35" s="20"/>
      <c r="U35" s="13"/>
      <c r="V35" s="20"/>
      <c r="W35" s="13"/>
      <c r="X35" s="20"/>
      <c r="Y35" s="31"/>
      <c r="Z35" s="136"/>
      <c r="AA35" s="158">
        <v>0.2513888888888889</v>
      </c>
    </row>
    <row r="36" spans="1:28" ht="12.75">
      <c r="A36" s="8"/>
      <c r="B36" s="14"/>
      <c r="C36" s="66"/>
      <c r="D36" s="4" t="s">
        <v>10</v>
      </c>
      <c r="E36" s="70" t="s">
        <v>38</v>
      </c>
      <c r="F36" s="59"/>
      <c r="G36" s="72">
        <v>673881</v>
      </c>
      <c r="H36" s="104">
        <f>599780+(G36-598954)*1.01</f>
        <v>675456.27</v>
      </c>
      <c r="I36" s="40">
        <f>+G36-G34</f>
        <v>663</v>
      </c>
      <c r="J36" s="120">
        <f>+N36-N34</f>
        <v>669.6300000000047</v>
      </c>
      <c r="K36" s="50">
        <v>667</v>
      </c>
      <c r="L36" s="34">
        <f>+K36/(G36-G34)*100-100</f>
        <v>0.6033182503770718</v>
      </c>
      <c r="M36" s="40">
        <f>+G36-G$3</f>
        <v>13291</v>
      </c>
      <c r="N36" s="120">
        <f>+H36-H$3</f>
        <v>13423.910000000033</v>
      </c>
      <c r="O36" s="50">
        <f>SUM(K$3:K36)</f>
        <v>13426</v>
      </c>
      <c r="P36" s="11">
        <v>0.8680555555555555</v>
      </c>
      <c r="Q36" s="12">
        <v>0.4361111111111111</v>
      </c>
      <c r="R36" s="20">
        <f>+K36/Q36/24</f>
        <v>63.72611464968153</v>
      </c>
      <c r="S36" s="12">
        <f>+P36-P35</f>
        <v>0.5874999999999999</v>
      </c>
      <c r="T36" s="20">
        <f>+K36/S36/24</f>
        <v>47.3049645390071</v>
      </c>
      <c r="U36" s="13">
        <f>SUM(Q$4:Q36)</f>
        <v>6.470138888888889</v>
      </c>
      <c r="V36" s="20">
        <f>+O36/U36/24</f>
        <v>86.46130728775357</v>
      </c>
      <c r="W36" s="13">
        <f>SUM(S$4:S36)</f>
        <v>8.36875</v>
      </c>
      <c r="X36" s="20">
        <f>+O36/W36/24</f>
        <v>66.84590490415734</v>
      </c>
      <c r="Y36" s="31">
        <v>131</v>
      </c>
      <c r="Z36" s="136"/>
      <c r="AA36" s="158">
        <v>0.9125</v>
      </c>
      <c r="AB36" t="s">
        <v>62</v>
      </c>
    </row>
    <row r="37" spans="1:27" ht="12.75">
      <c r="A37" s="8">
        <v>20</v>
      </c>
      <c r="B37" s="126" t="s">
        <v>13</v>
      </c>
      <c r="C37" s="88">
        <v>18</v>
      </c>
      <c r="D37" s="84" t="s">
        <v>8</v>
      </c>
      <c r="E37" s="85" t="s">
        <v>12</v>
      </c>
      <c r="F37" s="54"/>
      <c r="G37" s="72"/>
      <c r="H37" s="104"/>
      <c r="I37" s="40"/>
      <c r="J37" s="120"/>
      <c r="K37" s="50"/>
      <c r="L37" s="34"/>
      <c r="M37" s="40"/>
      <c r="N37" s="120"/>
      <c r="O37" s="107"/>
      <c r="P37" s="11">
        <v>0.40902777777777777</v>
      </c>
      <c r="Q37" s="12"/>
      <c r="R37" s="20"/>
      <c r="S37" s="12"/>
      <c r="T37" s="20"/>
      <c r="U37" s="13"/>
      <c r="V37" s="20"/>
      <c r="W37" s="13"/>
      <c r="X37" s="20"/>
      <c r="Y37" s="31"/>
      <c r="Z37" s="136"/>
      <c r="AA37" s="158">
        <v>0.2722222222222222</v>
      </c>
    </row>
    <row r="38" spans="1:28" ht="12.75">
      <c r="A38" s="8"/>
      <c r="B38" s="86"/>
      <c r="C38" s="87"/>
      <c r="D38" s="84" t="s">
        <v>10</v>
      </c>
      <c r="E38" s="127" t="s">
        <v>38</v>
      </c>
      <c r="F38" s="60"/>
      <c r="G38" s="72">
        <v>673885</v>
      </c>
      <c r="H38" s="104">
        <f>599780+(G38-598954)*1.01</f>
        <v>675460.31</v>
      </c>
      <c r="I38" s="40">
        <f>+G38-G36</f>
        <v>4</v>
      </c>
      <c r="J38" s="120">
        <f>+N38-N36</f>
        <v>4.040000000037253</v>
      </c>
      <c r="K38" s="50">
        <v>4</v>
      </c>
      <c r="L38" s="34">
        <f>+K38/(G38-G36)*100-100</f>
        <v>0</v>
      </c>
      <c r="M38" s="40">
        <f>+G38-G$3</f>
        <v>13295</v>
      </c>
      <c r="N38" s="120">
        <f>+H38-H$3</f>
        <v>13427.95000000007</v>
      </c>
      <c r="O38" s="50">
        <f>SUM(K$3:K38)</f>
        <v>13430</v>
      </c>
      <c r="P38" s="11">
        <v>0.42291666666666666</v>
      </c>
      <c r="Q38" s="12">
        <v>0.011111111111111112</v>
      </c>
      <c r="R38" s="20">
        <f>+K38/Q38/24</f>
        <v>15</v>
      </c>
      <c r="S38" s="12">
        <f>+P38-P37</f>
        <v>0.013888888888888895</v>
      </c>
      <c r="T38" s="20">
        <f>+K38/S38/24</f>
        <v>11.999999999999995</v>
      </c>
      <c r="U38" s="13">
        <f>SUM(Q$4:Q38)</f>
        <v>6.48125</v>
      </c>
      <c r="V38" s="20">
        <f>+O38/U38/24</f>
        <v>86.33879781420764</v>
      </c>
      <c r="W38" s="13">
        <f>SUM(S$4:S38)</f>
        <v>8.38263888888889</v>
      </c>
      <c r="X38" s="20">
        <f>+O38/W38/24</f>
        <v>66.75503272305525</v>
      </c>
      <c r="Y38" s="110">
        <v>43</v>
      </c>
      <c r="Z38" s="136"/>
      <c r="AA38" s="158">
        <v>0.9125</v>
      </c>
      <c r="AB38" t="s">
        <v>56</v>
      </c>
    </row>
    <row r="39" spans="1:27" ht="12.75">
      <c r="A39" s="8">
        <v>21</v>
      </c>
      <c r="B39" s="126" t="s">
        <v>14</v>
      </c>
      <c r="C39" s="83">
        <v>19</v>
      </c>
      <c r="D39" s="84"/>
      <c r="E39" s="85" t="s">
        <v>12</v>
      </c>
      <c r="F39" s="54"/>
      <c r="G39" s="72"/>
      <c r="H39" s="104"/>
      <c r="I39" s="40"/>
      <c r="J39" s="120"/>
      <c r="K39" s="50"/>
      <c r="L39" s="34"/>
      <c r="M39" s="40"/>
      <c r="N39" s="120"/>
      <c r="O39" s="107"/>
      <c r="P39" s="111" t="s">
        <v>70</v>
      </c>
      <c r="Q39" s="12"/>
      <c r="R39" s="20"/>
      <c r="S39" s="12"/>
      <c r="T39" s="20"/>
      <c r="U39" s="13"/>
      <c r="V39" s="20"/>
      <c r="W39" s="13"/>
      <c r="X39" s="20"/>
      <c r="Y39" s="31"/>
      <c r="Z39" s="136"/>
      <c r="AA39" s="158">
        <v>0.2722222222222222</v>
      </c>
    </row>
    <row r="40" spans="1:28" ht="12.75">
      <c r="A40" s="8"/>
      <c r="B40" s="86"/>
      <c r="C40" s="87"/>
      <c r="D40" s="84"/>
      <c r="E40" s="85" t="s">
        <v>12</v>
      </c>
      <c r="F40" s="59"/>
      <c r="G40" s="72">
        <v>673885</v>
      </c>
      <c r="H40" s="104">
        <f>599780+(G40-598954)*1.01</f>
        <v>675460.31</v>
      </c>
      <c r="I40" s="40">
        <f>+G40-G38</f>
        <v>0</v>
      </c>
      <c r="J40" s="120">
        <f>+N40-N38</f>
        <v>0</v>
      </c>
      <c r="K40" s="50">
        <v>0</v>
      </c>
      <c r="L40" s="34">
        <v>0</v>
      </c>
      <c r="M40" s="40">
        <f>+G40-G$3</f>
        <v>13295</v>
      </c>
      <c r="N40" s="120">
        <f>+H40-H$3</f>
        <v>13427.95000000007</v>
      </c>
      <c r="O40" s="50">
        <f>SUM(K$3:K40)</f>
        <v>13430</v>
      </c>
      <c r="P40" s="111" t="s">
        <v>70</v>
      </c>
      <c r="Q40" s="12">
        <v>0</v>
      </c>
      <c r="R40" s="20">
        <v>0</v>
      </c>
      <c r="S40" s="12">
        <v>0</v>
      </c>
      <c r="T40" s="20">
        <v>0</v>
      </c>
      <c r="U40" s="13">
        <f>SUM(Q$4:Q40)</f>
        <v>6.48125</v>
      </c>
      <c r="V40" s="20">
        <f>+O40/U40/24</f>
        <v>86.33879781420764</v>
      </c>
      <c r="W40" s="13">
        <f>SUM(S$4:S40)</f>
        <v>8.38263888888889</v>
      </c>
      <c r="X40" s="20">
        <f>+O40/W40/24</f>
        <v>66.75503272305525</v>
      </c>
      <c r="Y40" s="31">
        <v>0</v>
      </c>
      <c r="Z40" s="136"/>
      <c r="AA40" s="158"/>
      <c r="AB40" t="s">
        <v>62</v>
      </c>
    </row>
    <row r="41" spans="1:27" ht="12.75">
      <c r="A41" s="8">
        <v>22</v>
      </c>
      <c r="B41" s="82" t="s">
        <v>15</v>
      </c>
      <c r="C41" s="88">
        <v>20</v>
      </c>
      <c r="D41" s="84" t="s">
        <v>8</v>
      </c>
      <c r="E41" s="97" t="s">
        <v>49</v>
      </c>
      <c r="F41" s="54"/>
      <c r="G41" s="72"/>
      <c r="H41" s="104"/>
      <c r="I41" s="40"/>
      <c r="J41" s="120"/>
      <c r="K41" s="50"/>
      <c r="L41" s="34"/>
      <c r="M41" s="40"/>
      <c r="N41" s="120"/>
      <c r="O41" s="107"/>
      <c r="P41" s="111" t="s">
        <v>70</v>
      </c>
      <c r="Q41" s="12"/>
      <c r="R41" s="20"/>
      <c r="S41" s="12"/>
      <c r="T41" s="20"/>
      <c r="U41" s="13"/>
      <c r="V41" s="20"/>
      <c r="W41" s="13"/>
      <c r="X41" s="20"/>
      <c r="Y41" s="31"/>
      <c r="Z41" s="136"/>
      <c r="AA41" s="158"/>
    </row>
    <row r="42" spans="1:28" ht="12.75">
      <c r="A42" s="8"/>
      <c r="B42" s="86"/>
      <c r="C42" s="87"/>
      <c r="D42" s="84"/>
      <c r="E42" s="90" t="s">
        <v>12</v>
      </c>
      <c r="F42" s="61"/>
      <c r="G42" s="72">
        <v>673885</v>
      </c>
      <c r="H42" s="104">
        <f>599780+(G42-598954)*1.01</f>
        <v>675460.31</v>
      </c>
      <c r="I42" s="40">
        <f>+G42-G40</f>
        <v>0</v>
      </c>
      <c r="J42" s="120">
        <f>+N42-N40</f>
        <v>0</v>
      </c>
      <c r="K42" s="50">
        <v>0</v>
      </c>
      <c r="L42" s="34">
        <v>0</v>
      </c>
      <c r="M42" s="40">
        <f>+G42-G$3</f>
        <v>13295</v>
      </c>
      <c r="N42" s="120">
        <f>+H42-H$3</f>
        <v>13427.95000000007</v>
      </c>
      <c r="O42" s="50">
        <f>SUM(K$3:K42)</f>
        <v>13430</v>
      </c>
      <c r="P42" s="111" t="s">
        <v>70</v>
      </c>
      <c r="Q42" s="12">
        <v>0</v>
      </c>
      <c r="R42" s="20">
        <v>0</v>
      </c>
      <c r="S42" s="12">
        <v>0</v>
      </c>
      <c r="T42" s="20">
        <v>0</v>
      </c>
      <c r="U42" s="13">
        <f>SUM(Q$4:Q42)</f>
        <v>6.48125</v>
      </c>
      <c r="V42" s="20">
        <f>+O42/U42/24</f>
        <v>86.33879781420764</v>
      </c>
      <c r="W42" s="13">
        <f>SUM(S$4:S42)</f>
        <v>8.38263888888889</v>
      </c>
      <c r="X42" s="20">
        <f>+O42/W42/24</f>
        <v>66.75503272305525</v>
      </c>
      <c r="Y42" s="31">
        <v>0</v>
      </c>
      <c r="Z42" s="136"/>
      <c r="AA42" s="158"/>
      <c r="AB42" t="s">
        <v>62</v>
      </c>
    </row>
    <row r="43" spans="1:27" ht="12.75">
      <c r="A43" s="8">
        <v>23</v>
      </c>
      <c r="B43" s="21" t="s">
        <v>16</v>
      </c>
      <c r="C43" s="68">
        <v>21</v>
      </c>
      <c r="D43" s="4" t="s">
        <v>71</v>
      </c>
      <c r="E43" s="98" t="s">
        <v>50</v>
      </c>
      <c r="F43" s="54"/>
      <c r="G43" s="72"/>
      <c r="H43" s="104"/>
      <c r="I43" s="40"/>
      <c r="J43" s="120"/>
      <c r="K43" s="50"/>
      <c r="L43" s="34"/>
      <c r="M43" s="40"/>
      <c r="N43" s="120"/>
      <c r="O43" s="107"/>
      <c r="P43" s="11">
        <v>0.7229166666666668</v>
      </c>
      <c r="Q43" s="12"/>
      <c r="R43" s="20"/>
      <c r="S43" s="12"/>
      <c r="T43" s="20"/>
      <c r="U43" s="13"/>
      <c r="V43" s="20"/>
      <c r="W43" s="13"/>
      <c r="X43" s="20"/>
      <c r="Y43" s="31"/>
      <c r="Z43" s="136">
        <v>0.2916666666666667</v>
      </c>
      <c r="AA43" s="158">
        <v>0.20972222222222223</v>
      </c>
    </row>
    <row r="44" spans="1:28" ht="12.75">
      <c r="A44" s="8"/>
      <c r="B44" s="14"/>
      <c r="C44" s="66"/>
      <c r="D44" s="4" t="s">
        <v>10</v>
      </c>
      <c r="E44" s="98" t="s">
        <v>72</v>
      </c>
      <c r="F44" s="69" t="s">
        <v>51</v>
      </c>
      <c r="G44" s="72">
        <v>673987</v>
      </c>
      <c r="H44" s="104">
        <f>599780+(G44-598954)*1.01</f>
        <v>675563.33</v>
      </c>
      <c r="I44" s="40">
        <f>+G44-G42</f>
        <v>102</v>
      </c>
      <c r="J44" s="120">
        <f>+N44-N42</f>
        <v>103.01999999990221</v>
      </c>
      <c r="K44" s="50">
        <v>104</v>
      </c>
      <c r="L44" s="34">
        <f>+K44/(G44-G42)*100-100</f>
        <v>1.9607843137254832</v>
      </c>
      <c r="M44" s="40">
        <f>+G44-G$3</f>
        <v>13397</v>
      </c>
      <c r="N44" s="120">
        <f>+H44-H$3</f>
        <v>13530.969999999972</v>
      </c>
      <c r="O44" s="50">
        <f>SUM(K$3:K44)</f>
        <v>13534</v>
      </c>
      <c r="P44" s="11">
        <v>0.8145833333333333</v>
      </c>
      <c r="Q44" s="12">
        <v>0.09166666666666667</v>
      </c>
      <c r="R44" s="20">
        <f>+K44/Q44/24</f>
        <v>47.27272727272727</v>
      </c>
      <c r="S44" s="12">
        <f>+P44-P43</f>
        <v>0.09166666666666656</v>
      </c>
      <c r="T44" s="20">
        <f>+K44/S44/24</f>
        <v>47.27272727272733</v>
      </c>
      <c r="U44" s="13">
        <f>SUM(Q$4:Q44)</f>
        <v>6.572916666666667</v>
      </c>
      <c r="V44" s="20">
        <f>+O44/U44/24</f>
        <v>85.79397781299524</v>
      </c>
      <c r="W44" s="13">
        <f>SUM(S$4:S44)</f>
        <v>8.474305555555556</v>
      </c>
      <c r="X44" s="20">
        <f>+O44/W44/24</f>
        <v>66.54429238711792</v>
      </c>
      <c r="Y44" s="31">
        <v>93</v>
      </c>
      <c r="Z44" s="136"/>
      <c r="AA44" s="158">
        <v>0.8270833333333334</v>
      </c>
      <c r="AB44" t="s">
        <v>62</v>
      </c>
    </row>
    <row r="45" spans="1:27" ht="12.75">
      <c r="A45" s="8">
        <v>24</v>
      </c>
      <c r="B45" s="46" t="s">
        <v>17</v>
      </c>
      <c r="C45" s="67">
        <v>22</v>
      </c>
      <c r="D45" s="4" t="s">
        <v>8</v>
      </c>
      <c r="E45" s="26" t="s">
        <v>12</v>
      </c>
      <c r="F45" s="54"/>
      <c r="G45" s="72"/>
      <c r="H45" s="104"/>
      <c r="I45" s="40"/>
      <c r="J45" s="120"/>
      <c r="K45" s="50"/>
      <c r="L45" s="34"/>
      <c r="M45" s="40"/>
      <c r="N45" s="120"/>
      <c r="O45" s="107"/>
      <c r="P45" s="11">
        <v>0.3951388888888889</v>
      </c>
      <c r="Q45" s="12"/>
      <c r="R45" s="20"/>
      <c r="S45" s="12"/>
      <c r="T45" s="20"/>
      <c r="U45" s="13"/>
      <c r="V45" s="20"/>
      <c r="W45" s="13"/>
      <c r="X45" s="20"/>
      <c r="Y45" s="31"/>
      <c r="Z45" s="136"/>
      <c r="AA45" s="158">
        <v>0.21041666666666667</v>
      </c>
    </row>
    <row r="46" spans="1:28" ht="12.75">
      <c r="A46" s="8"/>
      <c r="B46" s="14"/>
      <c r="C46" s="66"/>
      <c r="D46" s="4" t="s">
        <v>10</v>
      </c>
      <c r="E46" s="71" t="s">
        <v>73</v>
      </c>
      <c r="F46" s="69"/>
      <c r="G46" s="72">
        <v>674261</v>
      </c>
      <c r="H46" s="104">
        <f>599780+(G46-598954)*1.01</f>
        <v>675840.0700000001</v>
      </c>
      <c r="I46" s="40">
        <f>+G46-G44</f>
        <v>274</v>
      </c>
      <c r="J46" s="120">
        <f>+N46-N44</f>
        <v>276.7400000001071</v>
      </c>
      <c r="K46" s="50">
        <v>277</v>
      </c>
      <c r="L46" s="34">
        <f>+K46/(G46-G44)*100-100</f>
        <v>1.0948905109489147</v>
      </c>
      <c r="M46" s="40">
        <f>+G46-G$3</f>
        <v>13671</v>
      </c>
      <c r="N46" s="120">
        <f>+H46-H$3</f>
        <v>13807.71000000008</v>
      </c>
      <c r="O46" s="50">
        <f>SUM(K$3:K46)</f>
        <v>13811</v>
      </c>
      <c r="P46" s="11">
        <v>0.8125</v>
      </c>
      <c r="Q46" s="12">
        <v>0.2520833333333333</v>
      </c>
      <c r="R46" s="20">
        <f>+K46/Q46/24</f>
        <v>45.785123966942145</v>
      </c>
      <c r="S46" s="12">
        <f>+P46-P45</f>
        <v>0.4173611111111111</v>
      </c>
      <c r="T46" s="20">
        <f>+K46/S46/24</f>
        <v>27.653910149750416</v>
      </c>
      <c r="U46" s="13">
        <f>SUM(Q$4:Q46)</f>
        <v>6.825</v>
      </c>
      <c r="V46" s="20">
        <f>+O46/U46/24</f>
        <v>84.31623931623932</v>
      </c>
      <c r="W46" s="13">
        <f>SUM(S$4:S46)</f>
        <v>8.891666666666667</v>
      </c>
      <c r="X46" s="20">
        <f>+O46/W46/24</f>
        <v>64.71883786316775</v>
      </c>
      <c r="Y46" s="31">
        <v>114</v>
      </c>
      <c r="Z46" s="136"/>
      <c r="AA46" s="158">
        <v>0.8298611111111112</v>
      </c>
      <c r="AB46" t="s">
        <v>56</v>
      </c>
    </row>
    <row r="47" spans="1:27" ht="12.75">
      <c r="A47" s="8">
        <v>25</v>
      </c>
      <c r="B47" s="46" t="s">
        <v>7</v>
      </c>
      <c r="C47" s="68">
        <v>23</v>
      </c>
      <c r="D47" s="10" t="s">
        <v>8</v>
      </c>
      <c r="E47" s="25" t="s">
        <v>12</v>
      </c>
      <c r="F47" s="52"/>
      <c r="G47" s="72"/>
      <c r="H47" s="104"/>
      <c r="I47" s="40"/>
      <c r="J47" s="120"/>
      <c r="K47" s="50"/>
      <c r="L47" s="34"/>
      <c r="M47" s="40"/>
      <c r="N47" s="120"/>
      <c r="O47" s="107"/>
      <c r="P47" s="11">
        <v>0.3847222222222222</v>
      </c>
      <c r="Q47" s="12"/>
      <c r="R47" s="20"/>
      <c r="S47" s="12"/>
      <c r="T47" s="20"/>
      <c r="U47" s="13"/>
      <c r="V47" s="20"/>
      <c r="W47" s="13"/>
      <c r="X47" s="20"/>
      <c r="Y47" s="31"/>
      <c r="Z47" s="136"/>
      <c r="AA47" s="158">
        <v>0.21666666666666667</v>
      </c>
    </row>
    <row r="48" spans="1:28" ht="12.75">
      <c r="A48" s="8"/>
      <c r="B48" s="14"/>
      <c r="C48" s="66"/>
      <c r="D48" s="10" t="s">
        <v>10</v>
      </c>
      <c r="E48" s="71" t="s">
        <v>74</v>
      </c>
      <c r="F48" s="57"/>
      <c r="G48" s="72">
        <v>674452</v>
      </c>
      <c r="H48" s="104">
        <f>599780+(G48-598954)*1.01</f>
        <v>676032.98</v>
      </c>
      <c r="I48" s="40">
        <f>+G48-G46</f>
        <v>191</v>
      </c>
      <c r="J48" s="120">
        <f>+N48-N46</f>
        <v>192.90999999991618</v>
      </c>
      <c r="K48" s="50">
        <v>193</v>
      </c>
      <c r="L48" s="34">
        <f>+K48/(G48-G46)*100-100</f>
        <v>1.0471204188481522</v>
      </c>
      <c r="M48" s="40">
        <f>+G48-G$3</f>
        <v>13862</v>
      </c>
      <c r="N48" s="120">
        <f>+H48-H$3</f>
        <v>14000.619999999995</v>
      </c>
      <c r="O48" s="50">
        <f>SUM(K$3:K48)</f>
        <v>14004</v>
      </c>
      <c r="P48" s="11">
        <v>0.7819444444444444</v>
      </c>
      <c r="Q48" s="12">
        <v>0.16458333333333333</v>
      </c>
      <c r="R48" s="20">
        <f>+K48/Q48/24</f>
        <v>48.860759493670884</v>
      </c>
      <c r="S48" s="12">
        <f>+P48-P47-Z48</f>
        <v>0.39722222222222225</v>
      </c>
      <c r="T48" s="20">
        <f>+K48/S48/24</f>
        <v>20.244755244755243</v>
      </c>
      <c r="U48" s="13">
        <f>SUM(Q$4:Q48)</f>
        <v>6.989583333333334</v>
      </c>
      <c r="V48" s="20">
        <f>+O48/U48/24</f>
        <v>83.48137108792845</v>
      </c>
      <c r="W48" s="13">
        <f>SUM(S$4:S48)</f>
        <v>9.28888888888889</v>
      </c>
      <c r="X48" s="20">
        <f>+O48/W48/24</f>
        <v>62.81698564593301</v>
      </c>
      <c r="Y48" s="141">
        <v>102</v>
      </c>
      <c r="Z48" s="136"/>
      <c r="AA48" s="158">
        <v>0.8263888888888888</v>
      </c>
      <c r="AB48" t="s">
        <v>62</v>
      </c>
    </row>
    <row r="49" spans="1:27" ht="12.75">
      <c r="A49" s="8">
        <v>26</v>
      </c>
      <c r="B49" s="21" t="s">
        <v>11</v>
      </c>
      <c r="C49" s="67">
        <v>24</v>
      </c>
      <c r="D49" s="10" t="s">
        <v>8</v>
      </c>
      <c r="E49" s="25" t="s">
        <v>12</v>
      </c>
      <c r="F49" s="52"/>
      <c r="G49" s="72"/>
      <c r="H49" s="104"/>
      <c r="I49" s="40"/>
      <c r="J49" s="120"/>
      <c r="K49" s="50"/>
      <c r="L49" s="34"/>
      <c r="M49" s="40"/>
      <c r="N49" s="120"/>
      <c r="O49" s="107"/>
      <c r="P49" s="11">
        <v>0.3236111111111111</v>
      </c>
      <c r="Q49" s="12"/>
      <c r="R49" s="20"/>
      <c r="S49" s="12"/>
      <c r="T49" s="20"/>
      <c r="U49" s="13"/>
      <c r="V49" s="20"/>
      <c r="W49" s="13"/>
      <c r="X49" s="20"/>
      <c r="Y49" s="31"/>
      <c r="Z49" s="136"/>
      <c r="AA49" s="158">
        <v>0.21597222222222223</v>
      </c>
    </row>
    <row r="50" spans="1:28" ht="12.75">
      <c r="A50" s="8"/>
      <c r="B50" s="14"/>
      <c r="C50" s="66"/>
      <c r="D50" s="10" t="s">
        <v>10</v>
      </c>
      <c r="E50" s="71" t="s">
        <v>75</v>
      </c>
      <c r="F50" s="54"/>
      <c r="G50" s="72">
        <v>674830</v>
      </c>
      <c r="H50" s="104">
        <f>599780+(G50-598954)*1.01</f>
        <v>676414.76</v>
      </c>
      <c r="I50" s="40">
        <f>+G50-G48</f>
        <v>378</v>
      </c>
      <c r="J50" s="120">
        <f>+N50-N48</f>
        <v>381.78000000002794</v>
      </c>
      <c r="K50" s="50">
        <v>381</v>
      </c>
      <c r="L50" s="34">
        <f>+K50/(G50-G48)*100-100</f>
        <v>0.7936507936507837</v>
      </c>
      <c r="M50" s="40">
        <f>+G50-G$3</f>
        <v>14240</v>
      </c>
      <c r="N50" s="120">
        <f>+H50-H$3</f>
        <v>14382.400000000023</v>
      </c>
      <c r="O50" s="50">
        <f>SUM(K$3:K50)</f>
        <v>14385</v>
      </c>
      <c r="P50" s="11">
        <v>0.7763888888888889</v>
      </c>
      <c r="Q50" s="12">
        <v>0.26458333333333334</v>
      </c>
      <c r="R50" s="20">
        <f>+K50/Q50/24</f>
        <v>60</v>
      </c>
      <c r="S50" s="12">
        <f>+P50-P49</f>
        <v>0.4527777777777778</v>
      </c>
      <c r="T50" s="20">
        <f>+K50/S50/24</f>
        <v>35.061349693251536</v>
      </c>
      <c r="U50" s="13">
        <f>SUM(Q$4:Q50)</f>
        <v>7.254166666666667</v>
      </c>
      <c r="V50" s="20">
        <f>+O50/U50/24</f>
        <v>82.62492820218264</v>
      </c>
      <c r="W50" s="13">
        <f>SUM(S$4:S50)</f>
        <v>9.741666666666667</v>
      </c>
      <c r="X50" s="20">
        <f>+O50/W50/24</f>
        <v>61.526946107784426</v>
      </c>
      <c r="Y50" s="31">
        <v>129</v>
      </c>
      <c r="Z50" s="136"/>
      <c r="AA50" s="158">
        <v>0.8270833333333334</v>
      </c>
      <c r="AB50" t="s">
        <v>62</v>
      </c>
    </row>
    <row r="51" spans="1:27" ht="12.75">
      <c r="A51" s="8">
        <v>27</v>
      </c>
      <c r="B51" s="46" t="s">
        <v>13</v>
      </c>
      <c r="C51" s="68">
        <v>25</v>
      </c>
      <c r="D51" s="10" t="s">
        <v>8</v>
      </c>
      <c r="E51" s="25" t="s">
        <v>12</v>
      </c>
      <c r="F51" s="54"/>
      <c r="G51" s="72"/>
      <c r="H51" s="104"/>
      <c r="I51" s="40"/>
      <c r="J51" s="120"/>
      <c r="K51" s="50"/>
      <c r="L51" s="34"/>
      <c r="M51" s="40"/>
      <c r="N51" s="120"/>
      <c r="O51" s="107"/>
      <c r="P51" s="11">
        <v>0.2777777777777778</v>
      </c>
      <c r="Q51" s="12"/>
      <c r="R51" s="20"/>
      <c r="S51" s="12"/>
      <c r="T51" s="20"/>
      <c r="U51" s="13"/>
      <c r="V51" s="20"/>
      <c r="W51" s="13"/>
      <c r="X51" s="20"/>
      <c r="Y51" s="31"/>
      <c r="Z51" s="136"/>
      <c r="AA51" s="158">
        <v>0.22291666666666665</v>
      </c>
    </row>
    <row r="52" spans="1:28" ht="12.75">
      <c r="A52" s="8"/>
      <c r="B52" s="14"/>
      <c r="C52" s="66"/>
      <c r="D52" s="4" t="s">
        <v>10</v>
      </c>
      <c r="E52" s="71" t="s">
        <v>76</v>
      </c>
      <c r="F52" s="59"/>
      <c r="G52" s="72">
        <v>675171</v>
      </c>
      <c r="H52" s="104">
        <f>599780+(G52-598954)*1.01</f>
        <v>676759.17</v>
      </c>
      <c r="I52" s="40">
        <f>+G52-G50</f>
        <v>341</v>
      </c>
      <c r="J52" s="120">
        <f>+N52-N50</f>
        <v>344.4100000000326</v>
      </c>
      <c r="K52" s="50">
        <v>343</v>
      </c>
      <c r="L52" s="34">
        <f>+K52/(G52-G50)*100-100</f>
        <v>0.5865102639296254</v>
      </c>
      <c r="M52" s="40">
        <f>+G52-G$3</f>
        <v>14581</v>
      </c>
      <c r="N52" s="120">
        <f>+H52-H$3</f>
        <v>14726.810000000056</v>
      </c>
      <c r="O52" s="50">
        <f>SUM(K$3:K52)</f>
        <v>14728</v>
      </c>
      <c r="P52" s="11">
        <v>0.6770833333333334</v>
      </c>
      <c r="Q52" s="12">
        <v>0.22916666666666666</v>
      </c>
      <c r="R52" s="20">
        <f>+K52/Q52/24</f>
        <v>62.36363636363637</v>
      </c>
      <c r="S52" s="12">
        <f>+P52-P51</f>
        <v>0.3993055555555556</v>
      </c>
      <c r="T52" s="20">
        <f>+K52/S52/24</f>
        <v>35.791304347826085</v>
      </c>
      <c r="U52" s="13">
        <f>SUM(Q$4:Q52)</f>
        <v>7.483333333333334</v>
      </c>
      <c r="V52" s="20">
        <f>+O52/U52/24</f>
        <v>82.0044543429844</v>
      </c>
      <c r="W52" s="13">
        <f>SUM(S$4:S52)</f>
        <v>10.140972222222222</v>
      </c>
      <c r="X52" s="20">
        <f>+O52/W52/24</f>
        <v>60.513593097308764</v>
      </c>
      <c r="Y52" s="31">
        <v>123</v>
      </c>
      <c r="Z52" s="136"/>
      <c r="AA52" s="158">
        <v>0.8250000000000001</v>
      </c>
      <c r="AB52" t="s">
        <v>56</v>
      </c>
    </row>
    <row r="53" spans="1:27" ht="12.75">
      <c r="A53" s="8">
        <v>28</v>
      </c>
      <c r="B53" s="46" t="s">
        <v>14</v>
      </c>
      <c r="C53" s="67">
        <v>26</v>
      </c>
      <c r="D53" s="4" t="s">
        <v>8</v>
      </c>
      <c r="E53" s="26" t="s">
        <v>12</v>
      </c>
      <c r="F53" s="54"/>
      <c r="G53" s="72"/>
      <c r="H53" s="104"/>
      <c r="I53" s="40"/>
      <c r="J53" s="120"/>
      <c r="K53" s="50"/>
      <c r="L53" s="34"/>
      <c r="M53" s="40"/>
      <c r="N53" s="120"/>
      <c r="O53" s="107"/>
      <c r="P53" s="11">
        <v>0.2888888888888889</v>
      </c>
      <c r="Q53" s="12"/>
      <c r="R53" s="20"/>
      <c r="S53" s="12"/>
      <c r="T53" s="20"/>
      <c r="U53" s="13"/>
      <c r="V53" s="20"/>
      <c r="W53" s="13"/>
      <c r="X53" s="20"/>
      <c r="Y53" s="31"/>
      <c r="Z53" s="136"/>
      <c r="AA53" s="158">
        <v>0.21944444444444444</v>
      </c>
    </row>
    <row r="54" spans="1:28" ht="12.75">
      <c r="A54" s="8"/>
      <c r="B54" s="14"/>
      <c r="C54" s="66"/>
      <c r="D54" s="4" t="s">
        <v>10</v>
      </c>
      <c r="E54" s="71" t="s">
        <v>141</v>
      </c>
      <c r="F54" s="59"/>
      <c r="G54" s="72">
        <v>675465</v>
      </c>
      <c r="H54" s="104">
        <f>599780+(G54-598954)*1.01</f>
        <v>677056.11</v>
      </c>
      <c r="I54" s="40">
        <f>+G54-G52</f>
        <v>294</v>
      </c>
      <c r="J54" s="120">
        <f>+N54-N52</f>
        <v>296.9399999999441</v>
      </c>
      <c r="K54" s="50">
        <v>296</v>
      </c>
      <c r="L54" s="34">
        <f>+K54/(G54-G52)*100-100</f>
        <v>0.6802721088435391</v>
      </c>
      <c r="M54" s="40">
        <f>+G54-G$3</f>
        <v>14875</v>
      </c>
      <c r="N54" s="120">
        <f>+H54-H$3</f>
        <v>15023.75</v>
      </c>
      <c r="O54" s="50">
        <f>SUM(K$3:K54)</f>
        <v>15024</v>
      </c>
      <c r="P54" s="11">
        <v>0.7583333333333333</v>
      </c>
      <c r="Q54" s="12">
        <v>0.23680555555555557</v>
      </c>
      <c r="R54" s="20">
        <f>+K54/Q54/24</f>
        <v>52.082111436950136</v>
      </c>
      <c r="S54" s="12">
        <f>+P54-P53</f>
        <v>0.4694444444444444</v>
      </c>
      <c r="T54" s="20">
        <f>+K54/S54/24</f>
        <v>26.272189349112427</v>
      </c>
      <c r="U54" s="13">
        <f>SUM(Q$4:Q54)</f>
        <v>7.72013888888889</v>
      </c>
      <c r="V54" s="20">
        <f>+O54/U54/24</f>
        <v>81.0866240892327</v>
      </c>
      <c r="W54" s="13">
        <f>SUM(S$4:S54)</f>
        <v>10.610416666666667</v>
      </c>
      <c r="X54" s="20">
        <f>+O54/W54/24</f>
        <v>58.99862556450029</v>
      </c>
      <c r="Y54" s="31">
        <v>109</v>
      </c>
      <c r="Z54" s="136"/>
      <c r="AA54" s="158">
        <v>0.8215277777777777</v>
      </c>
      <c r="AB54" t="s">
        <v>62</v>
      </c>
    </row>
    <row r="55" spans="1:27" ht="12.75">
      <c r="A55" s="8">
        <v>29</v>
      </c>
      <c r="B55" s="82" t="s">
        <v>15</v>
      </c>
      <c r="C55" s="83">
        <v>27</v>
      </c>
      <c r="D55" s="84" t="s">
        <v>8</v>
      </c>
      <c r="E55" s="85" t="s">
        <v>12</v>
      </c>
      <c r="F55" s="59"/>
      <c r="G55" s="72"/>
      <c r="H55" s="104"/>
      <c r="I55" s="40"/>
      <c r="J55" s="120"/>
      <c r="K55" s="50"/>
      <c r="L55" s="34"/>
      <c r="M55" s="40"/>
      <c r="N55" s="120"/>
      <c r="O55" s="107"/>
      <c r="P55" s="11">
        <v>0.31875</v>
      </c>
      <c r="Q55" s="12"/>
      <c r="R55" s="20"/>
      <c r="S55" s="12"/>
      <c r="T55" s="20"/>
      <c r="U55" s="13"/>
      <c r="V55" s="20"/>
      <c r="W55" s="13"/>
      <c r="X55" s="20"/>
      <c r="Y55" s="31"/>
      <c r="Z55" s="136"/>
      <c r="AA55" s="158">
        <v>0.2138888888888889</v>
      </c>
    </row>
    <row r="56" spans="1:28" ht="12.75">
      <c r="A56" s="8"/>
      <c r="B56" s="86"/>
      <c r="C56" s="87"/>
      <c r="D56" s="84" t="s">
        <v>10</v>
      </c>
      <c r="E56" s="98" t="s">
        <v>77</v>
      </c>
      <c r="F56" s="59"/>
      <c r="G56" s="72">
        <v>675692</v>
      </c>
      <c r="H56" s="104">
        <f>599780+(G56-598954)*1.01</f>
        <v>677285.38</v>
      </c>
      <c r="I56" s="40">
        <f>+G56-G54</f>
        <v>227</v>
      </c>
      <c r="J56" s="120">
        <f>+N56-N54</f>
        <v>229.27000000001863</v>
      </c>
      <c r="K56" s="50">
        <v>229</v>
      </c>
      <c r="L56" s="34">
        <f>+K56/(G56-G54)*100-100</f>
        <v>0.881057268722472</v>
      </c>
      <c r="M56" s="40">
        <f>+G56-G$3</f>
        <v>15102</v>
      </c>
      <c r="N56" s="120">
        <f>+H56-H$3</f>
        <v>15253.020000000019</v>
      </c>
      <c r="O56" s="50">
        <f>SUM(K$3:K56)</f>
        <v>15253</v>
      </c>
      <c r="P56" s="11">
        <v>0.6069444444444444</v>
      </c>
      <c r="Q56" s="12">
        <v>0.15902777777777777</v>
      </c>
      <c r="R56" s="20">
        <f>+K56/Q56/24</f>
        <v>60</v>
      </c>
      <c r="S56" s="12">
        <f>+P56-P55</f>
        <v>0.2881944444444444</v>
      </c>
      <c r="T56" s="20">
        <f>+K56/S56/24</f>
        <v>33.10843373493976</v>
      </c>
      <c r="U56" s="13">
        <f>SUM(Q$4:Q56)</f>
        <v>7.879166666666668</v>
      </c>
      <c r="V56" s="20">
        <f>+O56/U56/24</f>
        <v>80.66102591221575</v>
      </c>
      <c r="W56" s="13">
        <f>SUM(S$4:S56)</f>
        <v>10.898611111111112</v>
      </c>
      <c r="X56" s="20">
        <f>+O56/W56/24</f>
        <v>58.31400535236396</v>
      </c>
      <c r="Y56" s="31">
        <v>113</v>
      </c>
      <c r="Z56" s="136"/>
      <c r="AA56" s="158">
        <v>0.8250000000000001</v>
      </c>
      <c r="AB56" t="s">
        <v>62</v>
      </c>
    </row>
    <row r="57" spans="1:27" ht="12.75">
      <c r="A57" s="128">
        <v>30</v>
      </c>
      <c r="B57" s="82" t="s">
        <v>16</v>
      </c>
      <c r="C57" s="88">
        <v>28</v>
      </c>
      <c r="D57" s="89" t="s">
        <v>8</v>
      </c>
      <c r="E57" s="85" t="s">
        <v>12</v>
      </c>
      <c r="F57" s="54"/>
      <c r="G57" s="72"/>
      <c r="H57" s="104"/>
      <c r="I57" s="40"/>
      <c r="J57" s="120"/>
      <c r="K57" s="50"/>
      <c r="L57" s="34"/>
      <c r="M57" s="40"/>
      <c r="N57" s="120"/>
      <c r="O57" s="107"/>
      <c r="P57" s="11">
        <v>0.37847222222222227</v>
      </c>
      <c r="Q57" s="12"/>
      <c r="R57" s="20"/>
      <c r="S57" s="12"/>
      <c r="T57" s="20"/>
      <c r="U57" s="13"/>
      <c r="V57" s="20"/>
      <c r="W57" s="13"/>
      <c r="X57" s="20"/>
      <c r="Y57" s="31"/>
      <c r="Z57" s="136"/>
      <c r="AA57" s="158">
        <v>0.21180555555555555</v>
      </c>
    </row>
    <row r="58" spans="1:28" ht="12.75">
      <c r="A58" s="129" t="s">
        <v>34</v>
      </c>
      <c r="B58" s="101"/>
      <c r="C58" s="102"/>
      <c r="D58" s="89" t="s">
        <v>10</v>
      </c>
      <c r="E58" s="97" t="s">
        <v>78</v>
      </c>
      <c r="F58" s="61"/>
      <c r="G58" s="103">
        <v>675791</v>
      </c>
      <c r="H58" s="104">
        <f>599780+(G58-598954)*1.01</f>
        <v>677385.37</v>
      </c>
      <c r="I58" s="40">
        <f>+G58-G56</f>
        <v>99</v>
      </c>
      <c r="J58" s="120">
        <f>+N58-N56</f>
        <v>99.98999999999069</v>
      </c>
      <c r="K58" s="49">
        <v>100</v>
      </c>
      <c r="L58" s="34">
        <f>+K58/(G58-G56)*100-100</f>
        <v>1.0101010101010104</v>
      </c>
      <c r="M58" s="40">
        <f>+G58-G$3</f>
        <v>15201</v>
      </c>
      <c r="N58" s="120">
        <f>+H58-H$3</f>
        <v>15353.01000000001</v>
      </c>
      <c r="O58" s="50">
        <f>SUM(K$3:K58)</f>
        <v>15353</v>
      </c>
      <c r="P58" s="11">
        <v>0.46527777777777773</v>
      </c>
      <c r="Q58" s="12">
        <v>0.07222222222222223</v>
      </c>
      <c r="R58" s="20">
        <f>+K58/Q58/24</f>
        <v>57.692307692307686</v>
      </c>
      <c r="S58" s="12">
        <f>+P58-P57</f>
        <v>0.08680555555555547</v>
      </c>
      <c r="T58" s="20">
        <f>+K58/S58/24</f>
        <v>48.00000000000005</v>
      </c>
      <c r="U58" s="13">
        <f>SUM(Q$4:Q58)</f>
        <v>7.95138888888889</v>
      </c>
      <c r="V58" s="20">
        <f>+O58/U58/24</f>
        <v>80.45240174672487</v>
      </c>
      <c r="W58" s="13">
        <f>SUM(S$4:S58)</f>
        <v>10.985416666666667</v>
      </c>
      <c r="X58" s="20">
        <f>+O58/W58/24</f>
        <v>58.23250521524748</v>
      </c>
      <c r="Y58" s="31">
        <v>122</v>
      </c>
      <c r="Z58" s="136"/>
      <c r="AA58" s="158">
        <v>0.8250000000000001</v>
      </c>
      <c r="AB58" t="s">
        <v>56</v>
      </c>
    </row>
    <row r="59" spans="1:27" ht="12.75">
      <c r="A59" s="8">
        <v>1</v>
      </c>
      <c r="B59" s="46" t="s">
        <v>17</v>
      </c>
      <c r="C59" s="83">
        <v>29</v>
      </c>
      <c r="D59" s="84" t="s">
        <v>71</v>
      </c>
      <c r="E59" s="97" t="s">
        <v>41</v>
      </c>
      <c r="F59" s="59"/>
      <c r="G59" s="72"/>
      <c r="H59" s="104"/>
      <c r="I59" s="40"/>
      <c r="J59" s="120"/>
      <c r="K59" s="50"/>
      <c r="L59" s="34"/>
      <c r="M59" s="40"/>
      <c r="N59" s="120"/>
      <c r="O59" s="107"/>
      <c r="P59" s="11">
        <v>0.7326388888888888</v>
      </c>
      <c r="Q59" s="12"/>
      <c r="R59" s="20"/>
      <c r="S59" s="12"/>
      <c r="T59" s="20"/>
      <c r="U59" s="13"/>
      <c r="V59" s="20"/>
      <c r="W59" s="13"/>
      <c r="X59" s="20"/>
      <c r="Y59" s="31"/>
      <c r="Z59" s="136"/>
      <c r="AA59" s="158">
        <v>0.2041666666666667</v>
      </c>
    </row>
    <row r="60" spans="1:28" ht="12.75">
      <c r="A60" s="8"/>
      <c r="B60" s="14"/>
      <c r="C60" s="87"/>
      <c r="D60" s="84" t="s">
        <v>10</v>
      </c>
      <c r="E60" s="97" t="s">
        <v>79</v>
      </c>
      <c r="F60" s="69" t="s">
        <v>39</v>
      </c>
      <c r="G60" s="72">
        <v>675888</v>
      </c>
      <c r="H60" s="104">
        <f>599780+(G60-598954)*1.01</f>
        <v>677483.34</v>
      </c>
      <c r="I60" s="40">
        <f>+G60-G58</f>
        <v>97</v>
      </c>
      <c r="J60" s="120">
        <f>+N60-N58</f>
        <v>97.96999999997206</v>
      </c>
      <c r="K60" s="50">
        <v>98</v>
      </c>
      <c r="L60" s="34">
        <f>+K60/(G60-G58)*100-100</f>
        <v>1.0309278350515427</v>
      </c>
      <c r="M60" s="40">
        <f>+G60-G$3</f>
        <v>15298</v>
      </c>
      <c r="N60" s="120">
        <f>+H60-H$3</f>
        <v>15450.979999999981</v>
      </c>
      <c r="O60" s="50">
        <f>SUM(K$3:K60)</f>
        <v>15451</v>
      </c>
      <c r="P60" s="11">
        <v>0.7986111111111112</v>
      </c>
      <c r="Q60" s="12">
        <v>0.061111111111111116</v>
      </c>
      <c r="R60" s="20">
        <f>+K60/Q60/24</f>
        <v>66.81818181818181</v>
      </c>
      <c r="S60" s="12">
        <f>+P60-P59</f>
        <v>0.06597222222222232</v>
      </c>
      <c r="T60" s="20">
        <f>+K60/S60/24</f>
        <v>61.894736842105175</v>
      </c>
      <c r="U60" s="13">
        <f>SUM(Q$4:Q60)</f>
        <v>8.012500000000001</v>
      </c>
      <c r="V60" s="20">
        <f>+O60/U60/24</f>
        <v>80.34841393655745</v>
      </c>
      <c r="W60" s="13">
        <f>SUM(S$4:S60)</f>
        <v>11.05138888888889</v>
      </c>
      <c r="X60" s="20">
        <f>+O60/W60/24</f>
        <v>58.25436722382807</v>
      </c>
      <c r="Y60" s="31">
        <v>108</v>
      </c>
      <c r="Z60" s="136"/>
      <c r="AA60" s="158">
        <v>0.8076388888888889</v>
      </c>
      <c r="AB60" t="s">
        <v>62</v>
      </c>
    </row>
    <row r="61" spans="1:27" ht="12.75">
      <c r="A61" s="8">
        <v>2</v>
      </c>
      <c r="B61" s="46" t="s">
        <v>7</v>
      </c>
      <c r="C61" s="68">
        <v>30</v>
      </c>
      <c r="D61" s="10" t="s">
        <v>8</v>
      </c>
      <c r="E61" s="25" t="s">
        <v>12</v>
      </c>
      <c r="F61" s="52"/>
      <c r="G61" s="72"/>
      <c r="H61" s="104"/>
      <c r="I61" s="40"/>
      <c r="J61" s="120"/>
      <c r="K61" s="50"/>
      <c r="L61" s="34"/>
      <c r="M61" s="40"/>
      <c r="N61" s="120"/>
      <c r="O61" s="107"/>
      <c r="P61" s="11">
        <v>0.2916666666666667</v>
      </c>
      <c r="Q61" s="12"/>
      <c r="R61" s="20"/>
      <c r="S61" s="12"/>
      <c r="T61" s="20"/>
      <c r="U61" s="13"/>
      <c r="V61" s="20"/>
      <c r="W61" s="13"/>
      <c r="X61" s="20"/>
      <c r="Y61" s="31"/>
      <c r="Z61" s="136"/>
      <c r="AA61" s="158">
        <v>0.2041666666666667</v>
      </c>
    </row>
    <row r="62" spans="1:28" ht="12.75">
      <c r="A62" s="8"/>
      <c r="B62" s="14"/>
      <c r="C62" s="66"/>
      <c r="D62" s="10" t="s">
        <v>10</v>
      </c>
      <c r="E62" s="70" t="s">
        <v>80</v>
      </c>
      <c r="F62" s="57"/>
      <c r="G62" s="72">
        <v>676399</v>
      </c>
      <c r="H62" s="104">
        <f>599780+(G62-598954)*1.01</f>
        <v>677999.45</v>
      </c>
      <c r="I62" s="40">
        <f>+G62-G60</f>
        <v>511</v>
      </c>
      <c r="J62" s="120">
        <f>+N62-N60</f>
        <v>516.109999999986</v>
      </c>
      <c r="K62" s="50">
        <v>515</v>
      </c>
      <c r="L62" s="34">
        <f>+K62/(G62-G60)*100-100</f>
        <v>0.782778864970652</v>
      </c>
      <c r="M62" s="40">
        <f>+G62-G$3</f>
        <v>15809</v>
      </c>
      <c r="N62" s="120">
        <f>+H62-H$3</f>
        <v>15967.089999999967</v>
      </c>
      <c r="O62" s="50">
        <f>SUM(K$3:K62)</f>
        <v>15966</v>
      </c>
      <c r="P62" s="11">
        <v>0.95</v>
      </c>
      <c r="Q62" s="12">
        <v>0.2673611111111111</v>
      </c>
      <c r="R62" s="20">
        <f>+K62/Q62/24</f>
        <v>80.25974025974027</v>
      </c>
      <c r="S62" s="12">
        <f>+P62-P61</f>
        <v>0.6583333333333332</v>
      </c>
      <c r="T62" s="20">
        <f>+K62/S62/24</f>
        <v>32.594936708860764</v>
      </c>
      <c r="U62" s="13">
        <f>SUM(Q$4:Q62)</f>
        <v>8.279861111111112</v>
      </c>
      <c r="V62" s="20">
        <f>+O62/U62/24</f>
        <v>80.34555061645558</v>
      </c>
      <c r="W62" s="13">
        <f>SUM(S$4:S62)</f>
        <v>11.709722222222224</v>
      </c>
      <c r="X62" s="20">
        <f>+O62/W62/24</f>
        <v>56.81176610129284</v>
      </c>
      <c r="Y62" s="31">
        <v>124</v>
      </c>
      <c r="Z62" s="136"/>
      <c r="AA62" s="158">
        <v>0.813888888888889</v>
      </c>
      <c r="AB62" t="s">
        <v>62</v>
      </c>
    </row>
    <row r="63" spans="1:27" ht="12.75">
      <c r="A63" s="8">
        <v>3</v>
      </c>
      <c r="B63" s="21" t="s">
        <v>11</v>
      </c>
      <c r="C63" s="67">
        <v>31</v>
      </c>
      <c r="D63" s="10" t="s">
        <v>8</v>
      </c>
      <c r="E63" s="25" t="s">
        <v>12</v>
      </c>
      <c r="F63" s="52"/>
      <c r="G63" s="72"/>
      <c r="H63" s="104"/>
      <c r="I63" s="40"/>
      <c r="J63" s="120"/>
      <c r="K63" s="50"/>
      <c r="L63" s="34"/>
      <c r="M63" s="40"/>
      <c r="N63" s="120"/>
      <c r="O63" s="107"/>
      <c r="P63" s="11">
        <v>0.3680555555555556</v>
      </c>
      <c r="Q63" s="12"/>
      <c r="R63" s="20"/>
      <c r="S63" s="12"/>
      <c r="T63" s="20"/>
      <c r="U63" s="13"/>
      <c r="V63" s="20"/>
      <c r="W63" s="13"/>
      <c r="X63" s="20"/>
      <c r="Y63" s="31"/>
      <c r="Z63" s="136"/>
      <c r="AA63" s="158">
        <v>0.21597222222222223</v>
      </c>
    </row>
    <row r="64" spans="1:28" ht="12.75">
      <c r="A64" s="8"/>
      <c r="B64" s="14"/>
      <c r="C64" s="66"/>
      <c r="D64" s="10" t="s">
        <v>10</v>
      </c>
      <c r="E64" s="99" t="s">
        <v>81</v>
      </c>
      <c r="F64" s="54"/>
      <c r="G64" s="72">
        <v>676959</v>
      </c>
      <c r="H64" s="104">
        <f>599780+(G64-598954)*1.01</f>
        <v>678565.05</v>
      </c>
      <c r="I64" s="40">
        <f>+G64-G62</f>
        <v>560</v>
      </c>
      <c r="J64" s="120">
        <f>+N64-N62</f>
        <v>565.6000000000931</v>
      </c>
      <c r="K64" s="50">
        <v>567</v>
      </c>
      <c r="L64" s="34">
        <f>+K64/(G64-G62)*100-100</f>
        <v>1.25</v>
      </c>
      <c r="M64" s="40">
        <f>+G64-G$3</f>
        <v>16369</v>
      </c>
      <c r="N64" s="120">
        <f>+H64-H$3</f>
        <v>16532.69000000006</v>
      </c>
      <c r="O64" s="50">
        <f>SUM(K$3:K64)</f>
        <v>16533</v>
      </c>
      <c r="P64" s="11">
        <v>0.8263888888888888</v>
      </c>
      <c r="Q64" s="12">
        <v>0.3347222222222222</v>
      </c>
      <c r="R64" s="20">
        <f>+K64/Q64/24</f>
        <v>70.58091286307054</v>
      </c>
      <c r="S64" s="12">
        <f>+P64-P63</f>
        <v>0.45833333333333326</v>
      </c>
      <c r="T64" s="20">
        <f>+K64/S64/24</f>
        <v>51.545454545454554</v>
      </c>
      <c r="U64" s="13">
        <f>SUM(Q$4:Q64)</f>
        <v>8.614583333333334</v>
      </c>
      <c r="V64" s="20">
        <f>+O64/U64/24</f>
        <v>79.96614268440145</v>
      </c>
      <c r="W64" s="13">
        <f>SUM(S$4:S64)</f>
        <v>12.168055555555558</v>
      </c>
      <c r="X64" s="20">
        <f>+O64/W64/24</f>
        <v>56.61340029676976</v>
      </c>
      <c r="Y64" s="31">
        <v>132</v>
      </c>
      <c r="Z64" s="136"/>
      <c r="AA64" s="158">
        <v>0.8097222222222222</v>
      </c>
      <c r="AB64" t="s">
        <v>56</v>
      </c>
    </row>
    <row r="65" spans="1:27" ht="12.75">
      <c r="A65" s="8">
        <v>4</v>
      </c>
      <c r="B65" s="46" t="s">
        <v>13</v>
      </c>
      <c r="C65" s="68">
        <v>32</v>
      </c>
      <c r="D65" s="10" t="s">
        <v>8</v>
      </c>
      <c r="E65" s="25" t="s">
        <v>12</v>
      </c>
      <c r="F65" s="54"/>
      <c r="G65" s="72"/>
      <c r="H65" s="104"/>
      <c r="I65" s="40"/>
      <c r="J65" s="120"/>
      <c r="K65" s="50"/>
      <c r="L65" s="34"/>
      <c r="M65" s="40"/>
      <c r="N65" s="120"/>
      <c r="O65" s="107"/>
      <c r="P65" s="11">
        <v>0.3034722222222222</v>
      </c>
      <c r="Q65" s="12"/>
      <c r="R65" s="20"/>
      <c r="S65" s="12"/>
      <c r="T65" s="20"/>
      <c r="U65" s="13"/>
      <c r="V65" s="20"/>
      <c r="W65" s="13"/>
      <c r="X65" s="20"/>
      <c r="Y65" s="31"/>
      <c r="Z65" s="136"/>
      <c r="AA65" s="158">
        <v>0.21944444444444444</v>
      </c>
    </row>
    <row r="66" spans="1:28" ht="12.75">
      <c r="A66" s="8"/>
      <c r="B66" s="14"/>
      <c r="C66" s="66"/>
      <c r="D66" s="4" t="s">
        <v>10</v>
      </c>
      <c r="E66" s="70" t="s">
        <v>82</v>
      </c>
      <c r="F66" s="59"/>
      <c r="G66" s="72">
        <v>677439</v>
      </c>
      <c r="H66" s="104">
        <f>599780+(G66-598954)*1.01</f>
        <v>679049.85</v>
      </c>
      <c r="I66" s="40">
        <f>+G66-G64</f>
        <v>480</v>
      </c>
      <c r="J66" s="120">
        <f>+N66-N64</f>
        <v>484.79999999993015</v>
      </c>
      <c r="K66" s="50">
        <f>+J66</f>
        <v>484.79999999993015</v>
      </c>
      <c r="L66" s="34">
        <f>+K66/(G66-G64)*100-100</f>
        <v>0.9999999999854623</v>
      </c>
      <c r="M66" s="40">
        <f>+G66-G$3</f>
        <v>16849</v>
      </c>
      <c r="N66" s="120">
        <f>+H66-H$3</f>
        <v>17017.48999999999</v>
      </c>
      <c r="O66" s="50">
        <f>SUM(K$3:K66)</f>
        <v>17017.79999999993</v>
      </c>
      <c r="P66" s="11">
        <v>0.8902777777777778</v>
      </c>
      <c r="Q66" s="12">
        <v>0.3451388888888889</v>
      </c>
      <c r="R66" s="20">
        <f>+K66/Q66/24</f>
        <v>58.52716297785877</v>
      </c>
      <c r="S66" s="12">
        <f>+P66-P65</f>
        <v>0.5868055555555556</v>
      </c>
      <c r="T66" s="20">
        <f>+K66/S66/24</f>
        <v>34.423668639048294</v>
      </c>
      <c r="U66" s="13">
        <f>SUM(Q$4:Q66)</f>
        <v>8.959722222222222</v>
      </c>
      <c r="V66" s="20">
        <f>+O66/U66/24</f>
        <v>79.14028832739078</v>
      </c>
      <c r="W66" s="13">
        <f>SUM(S$4:S66)</f>
        <v>12.754861111111113</v>
      </c>
      <c r="X66" s="20">
        <f>+O66/W66/24</f>
        <v>55.59253008112352</v>
      </c>
      <c r="Y66" s="31">
        <v>119</v>
      </c>
      <c r="Z66" s="136"/>
      <c r="AA66" s="158">
        <v>0.8083333333333332</v>
      </c>
      <c r="AB66" t="s">
        <v>56</v>
      </c>
    </row>
    <row r="67" spans="1:27" ht="12.75">
      <c r="A67" s="8">
        <v>5</v>
      </c>
      <c r="B67" s="46" t="s">
        <v>14</v>
      </c>
      <c r="C67" s="67">
        <v>33</v>
      </c>
      <c r="D67" s="4" t="s">
        <v>8</v>
      </c>
      <c r="E67" s="26" t="s">
        <v>12</v>
      </c>
      <c r="F67" s="54"/>
      <c r="G67" s="72"/>
      <c r="H67" s="104"/>
      <c r="I67" s="40"/>
      <c r="J67" s="120"/>
      <c r="K67" s="50"/>
      <c r="L67" s="34"/>
      <c r="M67" s="40"/>
      <c r="N67" s="120"/>
      <c r="O67" s="107"/>
      <c r="P67" s="11">
        <v>0.3194444444444445</v>
      </c>
      <c r="Q67" s="12"/>
      <c r="R67" s="20"/>
      <c r="S67" s="12"/>
      <c r="T67" s="20"/>
      <c r="U67" s="13"/>
      <c r="V67" s="20"/>
      <c r="W67" s="13"/>
      <c r="X67" s="20"/>
      <c r="Y67" s="31"/>
      <c r="Z67" s="136"/>
      <c r="AA67" s="158">
        <v>0.21180555555555555</v>
      </c>
    </row>
    <row r="68" spans="1:28" ht="12.75">
      <c r="A68" s="8"/>
      <c r="B68" s="14"/>
      <c r="C68" s="66"/>
      <c r="D68" s="4" t="s">
        <v>10</v>
      </c>
      <c r="E68" s="70" t="s">
        <v>53</v>
      </c>
      <c r="F68" s="59"/>
      <c r="G68" s="72">
        <v>677897</v>
      </c>
      <c r="H68" s="104">
        <f>599780+(G68-598954)*1.01</f>
        <v>679512.43</v>
      </c>
      <c r="I68" s="40">
        <f>+G68-G66</f>
        <v>458</v>
      </c>
      <c r="J68" s="120">
        <f>+N68-N66</f>
        <v>462.5800000000745</v>
      </c>
      <c r="K68" s="50">
        <v>465</v>
      </c>
      <c r="L68" s="34">
        <f>+K68/(G68-G66)*100-100</f>
        <v>1.5283842794759863</v>
      </c>
      <c r="M68" s="40">
        <f>+G68-G$3</f>
        <v>17307</v>
      </c>
      <c r="N68" s="120">
        <f>+H68-H$3</f>
        <v>17480.070000000065</v>
      </c>
      <c r="O68" s="50">
        <f>SUM(K$3:K68)</f>
        <v>17482.79999999993</v>
      </c>
      <c r="P68" s="11">
        <v>0.9041666666666667</v>
      </c>
      <c r="Q68" s="12">
        <v>0.2465277777777778</v>
      </c>
      <c r="R68" s="20">
        <f>+K68/Q68/24</f>
        <v>78.59154929577464</v>
      </c>
      <c r="S68" s="12">
        <f>+P68-P67</f>
        <v>0.5847222222222221</v>
      </c>
      <c r="T68" s="20">
        <f>+K68/S68/24</f>
        <v>33.135391923990504</v>
      </c>
      <c r="U68" s="13">
        <f>SUM(Q$4:Q68)</f>
        <v>9.20625</v>
      </c>
      <c r="V68" s="20">
        <f>+O68/U68/24</f>
        <v>79.12559402579737</v>
      </c>
      <c r="W68" s="13">
        <f>SUM(S$4:S68)</f>
        <v>13.339583333333335</v>
      </c>
      <c r="X68" s="20">
        <f>+O68/W68/24</f>
        <v>54.60815242854889</v>
      </c>
      <c r="Y68" s="31">
        <v>134</v>
      </c>
      <c r="Z68" s="136"/>
      <c r="AA68" s="158">
        <v>0.8013888888888889</v>
      </c>
      <c r="AB68" t="s">
        <v>62</v>
      </c>
    </row>
    <row r="69" spans="1:27" ht="12.75">
      <c r="A69" s="8">
        <v>6</v>
      </c>
      <c r="B69" s="82" t="s">
        <v>15</v>
      </c>
      <c r="C69" s="83">
        <v>34</v>
      </c>
      <c r="D69" s="84" t="s">
        <v>8</v>
      </c>
      <c r="E69" s="85" t="s">
        <v>12</v>
      </c>
      <c r="F69" s="59"/>
      <c r="G69" s="72"/>
      <c r="H69" s="104"/>
      <c r="I69" s="40"/>
      <c r="J69" s="120"/>
      <c r="K69" s="50"/>
      <c r="L69" s="34"/>
      <c r="M69" s="40"/>
      <c r="N69" s="120"/>
      <c r="O69" s="107"/>
      <c r="P69" s="11">
        <v>0.3756944444444445</v>
      </c>
      <c r="Q69" s="12"/>
      <c r="R69" s="20"/>
      <c r="S69" s="12"/>
      <c r="T69" s="20"/>
      <c r="U69" s="13"/>
      <c r="V69" s="20"/>
      <c r="W69" s="13"/>
      <c r="X69" s="20"/>
      <c r="Y69" s="31"/>
      <c r="Z69" s="136"/>
      <c r="AA69" s="158">
        <v>0.19999999999999998</v>
      </c>
    </row>
    <row r="70" spans="1:28" ht="12.75">
      <c r="A70" s="8"/>
      <c r="B70" s="86"/>
      <c r="C70" s="87"/>
      <c r="D70" s="84" t="s">
        <v>10</v>
      </c>
      <c r="E70" s="70" t="s">
        <v>83</v>
      </c>
      <c r="F70" s="59"/>
      <c r="G70" s="72">
        <v>678326</v>
      </c>
      <c r="H70" s="104">
        <f>599780+(G70-598954)*1.01</f>
        <v>679945.72</v>
      </c>
      <c r="I70" s="40">
        <f>+G70-G68</f>
        <v>429</v>
      </c>
      <c r="J70" s="120">
        <f>+N70-N68</f>
        <v>433.28999999992084</v>
      </c>
      <c r="K70" s="50">
        <v>435</v>
      </c>
      <c r="L70" s="34">
        <f>+K70/(G70-G68)*100-100</f>
        <v>1.3986013986014</v>
      </c>
      <c r="M70" s="40">
        <f>+G70-G$3</f>
        <v>17736</v>
      </c>
      <c r="N70" s="120">
        <f>+H70-H$3</f>
        <v>17913.359999999986</v>
      </c>
      <c r="O70" s="50">
        <f>SUM(K$3:K70)</f>
        <v>17917.79999999993</v>
      </c>
      <c r="P70" s="11">
        <v>0.7791666666666667</v>
      </c>
      <c r="Q70" s="12">
        <v>0.2340277777777778</v>
      </c>
      <c r="R70" s="20">
        <f>+K70/Q70/24</f>
        <v>77.44807121661721</v>
      </c>
      <c r="S70" s="12">
        <f>+P70-P69</f>
        <v>0.4034722222222222</v>
      </c>
      <c r="T70" s="20">
        <f>+K70/S70/24</f>
        <v>44.92254733218589</v>
      </c>
      <c r="U70" s="13">
        <f>SUM(Q$4:Q70)</f>
        <v>9.440277777777778</v>
      </c>
      <c r="V70" s="20">
        <f>+O70/U70/24</f>
        <v>79.0840076504337</v>
      </c>
      <c r="W70" s="13">
        <f>SUM(S$4:S70)</f>
        <v>13.743055555555557</v>
      </c>
      <c r="X70" s="20">
        <f>+O70/W70/24</f>
        <v>54.32379989893864</v>
      </c>
      <c r="Y70" s="31">
        <v>139</v>
      </c>
      <c r="Z70" s="136"/>
      <c r="AA70" s="158">
        <v>0.7937500000000001</v>
      </c>
      <c r="AB70" t="s">
        <v>62</v>
      </c>
    </row>
    <row r="71" spans="1:27" ht="12.75">
      <c r="A71" s="8">
        <v>7</v>
      </c>
      <c r="B71" s="82" t="s">
        <v>16</v>
      </c>
      <c r="C71" s="88">
        <v>35</v>
      </c>
      <c r="D71" s="89" t="s">
        <v>8</v>
      </c>
      <c r="E71" s="90" t="s">
        <v>12</v>
      </c>
      <c r="F71" s="54"/>
      <c r="G71" s="72"/>
      <c r="H71" s="104"/>
      <c r="I71" s="40"/>
      <c r="J71" s="120"/>
      <c r="K71" s="50"/>
      <c r="L71" s="34"/>
      <c r="M71" s="40"/>
      <c r="N71" s="120"/>
      <c r="O71" s="107"/>
      <c r="P71" s="11">
        <v>0.2555555555555556</v>
      </c>
      <c r="Q71" s="12"/>
      <c r="R71" s="20"/>
      <c r="S71" s="12"/>
      <c r="T71" s="20"/>
      <c r="U71" s="13"/>
      <c r="V71" s="20"/>
      <c r="W71" s="13"/>
      <c r="X71" s="20"/>
      <c r="Y71" s="31"/>
      <c r="Z71" s="136"/>
      <c r="AA71" s="158">
        <v>0.1909722222222222</v>
      </c>
    </row>
    <row r="72" spans="1:28" ht="12.75">
      <c r="A72" s="8"/>
      <c r="B72" s="82"/>
      <c r="C72" s="88"/>
      <c r="D72" s="89" t="s">
        <v>10</v>
      </c>
      <c r="E72" s="70" t="s">
        <v>84</v>
      </c>
      <c r="F72" s="61"/>
      <c r="G72" s="72">
        <v>678727</v>
      </c>
      <c r="H72" s="104">
        <f>599780+(G72-598954)*1.01</f>
        <v>680350.73</v>
      </c>
      <c r="I72" s="40">
        <f>+G72-G70</f>
        <v>401</v>
      </c>
      <c r="J72" s="120">
        <f>+N72-N70</f>
        <v>405.0100000000093</v>
      </c>
      <c r="K72" s="50">
        <v>404</v>
      </c>
      <c r="L72" s="34">
        <f>+K72/(G72-G70)*100-100</f>
        <v>0.748129675810489</v>
      </c>
      <c r="M72" s="40">
        <f>+G72-G$3</f>
        <v>18137</v>
      </c>
      <c r="N72" s="120">
        <f>+H72-H$3</f>
        <v>18318.369999999995</v>
      </c>
      <c r="O72" s="50">
        <f>SUM(K$3:K72)</f>
        <v>18321.79999999993</v>
      </c>
      <c r="P72" s="11">
        <v>0.7430555555555555</v>
      </c>
      <c r="Q72" s="12">
        <v>0.3375</v>
      </c>
      <c r="R72" s="20">
        <f>+K72/Q72/24</f>
        <v>49.87654320987654</v>
      </c>
      <c r="S72" s="12">
        <f>+P72-P71</f>
        <v>0.4874999999999999</v>
      </c>
      <c r="T72" s="20">
        <f>+K72/S72/24</f>
        <v>34.52991452991454</v>
      </c>
      <c r="U72" s="13">
        <f>SUM(Q$4:Q72)</f>
        <v>9.777777777777779</v>
      </c>
      <c r="V72" s="20">
        <f>+O72/U72/24</f>
        <v>78.07585227272698</v>
      </c>
      <c r="W72" s="13">
        <f>SUM(S$4:S72)</f>
        <v>14.230555555555558</v>
      </c>
      <c r="X72" s="20">
        <f>+O72/W72/24</f>
        <v>53.64571540113193</v>
      </c>
      <c r="Y72" s="31">
        <v>126</v>
      </c>
      <c r="Z72" s="136"/>
      <c r="AA72" s="158">
        <v>0.8006944444444444</v>
      </c>
      <c r="AB72" t="s">
        <v>56</v>
      </c>
    </row>
    <row r="73" spans="1:27" ht="12.75">
      <c r="A73" s="8">
        <v>8</v>
      </c>
      <c r="B73" s="14" t="s">
        <v>17</v>
      </c>
      <c r="C73" s="88">
        <v>36</v>
      </c>
      <c r="D73" s="89" t="s">
        <v>8</v>
      </c>
      <c r="E73" s="90" t="s">
        <v>12</v>
      </c>
      <c r="F73" s="54"/>
      <c r="G73" s="72"/>
      <c r="H73" s="104"/>
      <c r="I73" s="40"/>
      <c r="J73" s="120"/>
      <c r="K73" s="50"/>
      <c r="L73" s="34"/>
      <c r="M73" s="40"/>
      <c r="N73" s="120"/>
      <c r="O73" s="107"/>
      <c r="P73" s="11">
        <v>0.2722222222222222</v>
      </c>
      <c r="Q73" s="12"/>
      <c r="R73" s="20"/>
      <c r="S73" s="12"/>
      <c r="T73" s="20"/>
      <c r="U73" s="13"/>
      <c r="V73" s="20"/>
      <c r="W73" s="13"/>
      <c r="X73" s="20"/>
      <c r="Y73" s="31"/>
      <c r="Z73" s="136"/>
      <c r="AA73" s="158">
        <v>0.19652777777777777</v>
      </c>
    </row>
    <row r="74" spans="1:28" ht="12.75">
      <c r="A74" s="8"/>
      <c r="B74" s="14"/>
      <c r="C74" s="88"/>
      <c r="D74" s="89" t="s">
        <v>10</v>
      </c>
      <c r="E74" s="71" t="s">
        <v>85</v>
      </c>
      <c r="F74" s="61"/>
      <c r="G74" s="72">
        <v>679048</v>
      </c>
      <c r="H74" s="104">
        <f>599780+(G74-598954)*1.01</f>
        <v>680674.94</v>
      </c>
      <c r="I74" s="40">
        <f>+G74-G72</f>
        <v>321</v>
      </c>
      <c r="J74" s="120">
        <f>+N74-N72</f>
        <v>324.20999999996275</v>
      </c>
      <c r="K74" s="50">
        <v>323</v>
      </c>
      <c r="L74" s="34">
        <f>+K74/(G74-G72)*100-100</f>
        <v>0.6230529595015639</v>
      </c>
      <c r="M74" s="40">
        <f>+G74-G$3</f>
        <v>18458</v>
      </c>
      <c r="N74" s="120">
        <f>+H74-H$3</f>
        <v>18642.579999999958</v>
      </c>
      <c r="O74" s="50">
        <f>SUM(K$3:K74)</f>
        <v>18644.79999999993</v>
      </c>
      <c r="P74" s="11">
        <v>0.7493055555555556</v>
      </c>
      <c r="Q74" s="12">
        <v>0.26180555555555557</v>
      </c>
      <c r="R74" s="20">
        <f>+K74/Q74/24</f>
        <v>51.40583554376658</v>
      </c>
      <c r="S74" s="12">
        <f>+P74-P73</f>
        <v>0.47708333333333336</v>
      </c>
      <c r="T74" s="20">
        <f>+K74/S74/24</f>
        <v>28.209606986899562</v>
      </c>
      <c r="U74" s="13">
        <f>SUM(Q$4:Q74)</f>
        <v>10.039583333333335</v>
      </c>
      <c r="V74" s="20">
        <f>+O74/U74/24</f>
        <v>77.38036937123854</v>
      </c>
      <c r="W74" s="13">
        <f>SUM(S$4:S74)</f>
        <v>14.70763888888889</v>
      </c>
      <c r="X74" s="20">
        <f>+O74/W74/24</f>
        <v>52.82062420321997</v>
      </c>
      <c r="Y74" s="31">
        <v>120</v>
      </c>
      <c r="Z74" s="136"/>
      <c r="AA74" s="158">
        <v>0.80625</v>
      </c>
      <c r="AB74" t="s">
        <v>56</v>
      </c>
    </row>
    <row r="75" spans="1:27" ht="12.75">
      <c r="A75" s="8">
        <v>9</v>
      </c>
      <c r="B75" s="82" t="s">
        <v>7</v>
      </c>
      <c r="C75" s="83">
        <v>37</v>
      </c>
      <c r="D75" s="84" t="s">
        <v>8</v>
      </c>
      <c r="E75" s="90" t="s">
        <v>12</v>
      </c>
      <c r="F75" s="54"/>
      <c r="G75" s="72"/>
      <c r="H75" s="104"/>
      <c r="I75" s="40"/>
      <c r="J75" s="120"/>
      <c r="K75" s="50"/>
      <c r="L75" s="34"/>
      <c r="M75" s="40"/>
      <c r="N75" s="120"/>
      <c r="O75" s="107"/>
      <c r="P75" s="11">
        <v>0.3055555555555555</v>
      </c>
      <c r="Q75" s="12"/>
      <c r="R75" s="20"/>
      <c r="S75" s="12"/>
      <c r="T75" s="20"/>
      <c r="U75" s="13"/>
      <c r="V75" s="20"/>
      <c r="W75" s="13"/>
      <c r="X75" s="20"/>
      <c r="Y75" s="31"/>
      <c r="Z75" s="136"/>
      <c r="AA75" s="158">
        <v>0.2034722222222222</v>
      </c>
    </row>
    <row r="76" spans="1:28" ht="12.75">
      <c r="A76" s="8"/>
      <c r="B76" s="86"/>
      <c r="C76" s="87"/>
      <c r="D76" s="84" t="s">
        <v>10</v>
      </c>
      <c r="E76" s="97" t="s">
        <v>41</v>
      </c>
      <c r="F76" s="69"/>
      <c r="G76" s="72">
        <v>679213</v>
      </c>
      <c r="H76" s="104">
        <f>599780+(G76-598954)*1.01</f>
        <v>680841.59</v>
      </c>
      <c r="I76" s="40">
        <f>+G76-G74</f>
        <v>165</v>
      </c>
      <c r="J76" s="120">
        <f>+N76-N74</f>
        <v>166.65000000002328</v>
      </c>
      <c r="K76" s="50">
        <v>167</v>
      </c>
      <c r="L76" s="34">
        <f>+K76/(G76-G74)*100-100</f>
        <v>1.2121212121212182</v>
      </c>
      <c r="M76" s="40">
        <f>+G76-G$3</f>
        <v>18623</v>
      </c>
      <c r="N76" s="120">
        <f>+H76-H$3</f>
        <v>18809.22999999998</v>
      </c>
      <c r="O76" s="50">
        <f>SUM(K$3:K76)</f>
        <v>18811.79999999993</v>
      </c>
      <c r="P76" s="11">
        <v>0.545138888888889</v>
      </c>
      <c r="Q76" s="12">
        <v>0.13055555555555556</v>
      </c>
      <c r="R76" s="20">
        <f>+K76/Q76/24</f>
        <v>53.29787234042553</v>
      </c>
      <c r="S76" s="12">
        <f>+P76-P75</f>
        <v>0.23958333333333343</v>
      </c>
      <c r="T76" s="20">
        <f>+K76/S76/24</f>
        <v>29.043478260869552</v>
      </c>
      <c r="U76" s="13">
        <f>SUM(Q$4:Q76)</f>
        <v>10.170138888888891</v>
      </c>
      <c r="V76" s="20">
        <f>+O76/U76/24</f>
        <v>77.07121884602223</v>
      </c>
      <c r="W76" s="13">
        <f>SUM(S$4:S76)</f>
        <v>14.947222222222225</v>
      </c>
      <c r="X76" s="20">
        <f>+O76/W76/24</f>
        <v>52.4395093848725</v>
      </c>
      <c r="Y76" s="31">
        <v>116</v>
      </c>
      <c r="Z76" s="136"/>
      <c r="AA76" s="158">
        <v>0.8090277777777778</v>
      </c>
      <c r="AB76" t="s">
        <v>56</v>
      </c>
    </row>
    <row r="77" spans="1:27" ht="12.75">
      <c r="A77" s="8">
        <v>10</v>
      </c>
      <c r="B77" s="82" t="s">
        <v>11</v>
      </c>
      <c r="C77" s="88">
        <v>38</v>
      </c>
      <c r="D77" s="89" t="s">
        <v>8</v>
      </c>
      <c r="E77" s="97" t="s">
        <v>46</v>
      </c>
      <c r="F77" s="54"/>
      <c r="G77" s="72"/>
      <c r="H77" s="104"/>
      <c r="I77" s="40"/>
      <c r="J77" s="120"/>
      <c r="K77" s="50"/>
      <c r="L77" s="34"/>
      <c r="M77" s="40"/>
      <c r="N77" s="120"/>
      <c r="O77" s="107"/>
      <c r="P77" s="111" t="s">
        <v>70</v>
      </c>
      <c r="Q77" s="12"/>
      <c r="R77" s="20"/>
      <c r="S77" s="12"/>
      <c r="T77" s="20"/>
      <c r="U77" s="13"/>
      <c r="V77" s="20"/>
      <c r="W77" s="13"/>
      <c r="X77" s="20"/>
      <c r="Y77" s="31"/>
      <c r="Z77" s="136"/>
      <c r="AA77" s="158"/>
    </row>
    <row r="78" spans="1:27" ht="12.75">
      <c r="A78" s="8"/>
      <c r="B78" s="82"/>
      <c r="C78" s="88"/>
      <c r="D78" s="89" t="s">
        <v>71</v>
      </c>
      <c r="E78" s="97" t="s">
        <v>50</v>
      </c>
      <c r="F78" s="61"/>
      <c r="G78" s="72">
        <v>679213</v>
      </c>
      <c r="H78" s="104">
        <f>599780+(G78-598954)*1.01</f>
        <v>680841.59</v>
      </c>
      <c r="I78" s="40">
        <f>+G78-G76</f>
        <v>0</v>
      </c>
      <c r="J78" s="120">
        <f>+N78-N76</f>
        <v>0</v>
      </c>
      <c r="K78" s="50">
        <f>+J78</f>
        <v>0</v>
      </c>
      <c r="L78" s="34">
        <v>0</v>
      </c>
      <c r="M78" s="40">
        <f>+G78-G$3</f>
        <v>18623</v>
      </c>
      <c r="N78" s="120">
        <f>+H78-H$3</f>
        <v>18809.22999999998</v>
      </c>
      <c r="O78" s="50">
        <f>SUM(K$3:K78)</f>
        <v>18811.79999999993</v>
      </c>
      <c r="P78" s="111" t="s">
        <v>70</v>
      </c>
      <c r="Q78" s="12">
        <v>0</v>
      </c>
      <c r="R78" s="20">
        <v>0</v>
      </c>
      <c r="S78" s="12">
        <v>0</v>
      </c>
      <c r="T78" s="20">
        <v>0</v>
      </c>
      <c r="U78" s="13">
        <f>SUM(Q$4:Q78)</f>
        <v>10.170138888888891</v>
      </c>
      <c r="V78" s="20">
        <f>+O78/U78/24</f>
        <v>77.07121884602223</v>
      </c>
      <c r="W78" s="13">
        <f>SUM(S$4:S78)</f>
        <v>14.947222222222225</v>
      </c>
      <c r="X78" s="20">
        <f>+O78/W78/24</f>
        <v>52.4395093848725</v>
      </c>
      <c r="Y78" s="31">
        <v>0</v>
      </c>
      <c r="Z78" s="136"/>
      <c r="AA78" s="158"/>
    </row>
    <row r="79" spans="1:27" ht="12.75">
      <c r="A79" s="8">
        <v>11</v>
      </c>
      <c r="B79" s="21" t="s">
        <v>13</v>
      </c>
      <c r="C79" s="83">
        <v>39</v>
      </c>
      <c r="D79" s="4"/>
      <c r="E79" s="97" t="s">
        <v>46</v>
      </c>
      <c r="F79" s="54"/>
      <c r="G79" s="72"/>
      <c r="H79" s="104"/>
      <c r="I79" s="40"/>
      <c r="J79" s="120"/>
      <c r="K79" s="50"/>
      <c r="L79" s="34"/>
      <c r="M79" s="40"/>
      <c r="N79" s="120"/>
      <c r="O79" s="107"/>
      <c r="P79" s="111" t="s">
        <v>70</v>
      </c>
      <c r="Q79" s="12"/>
      <c r="R79" s="20"/>
      <c r="S79" s="12"/>
      <c r="T79" s="20"/>
      <c r="U79" s="13"/>
      <c r="V79" s="20"/>
      <c r="W79" s="13"/>
      <c r="X79" s="20"/>
      <c r="Y79" s="31"/>
      <c r="Z79" s="136"/>
      <c r="AA79" s="158"/>
    </row>
    <row r="80" spans="1:27" ht="12.75">
      <c r="A80" s="8"/>
      <c r="B80" s="14"/>
      <c r="C80" s="87"/>
      <c r="D80" s="4" t="s">
        <v>10</v>
      </c>
      <c r="E80" s="70" t="s">
        <v>38</v>
      </c>
      <c r="F80" s="69" t="s">
        <v>27</v>
      </c>
      <c r="G80" s="72">
        <v>679213</v>
      </c>
      <c r="H80" s="104">
        <f>599780+(G80-598954)*1.01</f>
        <v>680841.59</v>
      </c>
      <c r="I80" s="40">
        <f>+G80-G78</f>
        <v>0</v>
      </c>
      <c r="J80" s="120">
        <f>+N80-N78</f>
        <v>0</v>
      </c>
      <c r="K80" s="50">
        <f>+J80</f>
        <v>0</v>
      </c>
      <c r="L80" s="34">
        <v>0</v>
      </c>
      <c r="M80" s="40">
        <f>+G80-G$3</f>
        <v>18623</v>
      </c>
      <c r="N80" s="120">
        <f>+H80-H$3</f>
        <v>18809.22999999998</v>
      </c>
      <c r="O80" s="50">
        <f>SUM(K$3:K80)</f>
        <v>18811.79999999993</v>
      </c>
      <c r="P80" s="111" t="s">
        <v>70</v>
      </c>
      <c r="Q80" s="12">
        <v>0</v>
      </c>
      <c r="R80" s="20">
        <v>0</v>
      </c>
      <c r="S80" s="12">
        <v>0</v>
      </c>
      <c r="T80" s="20">
        <v>0</v>
      </c>
      <c r="U80" s="13">
        <f>SUM(Q$4:Q80)</f>
        <v>10.170138888888891</v>
      </c>
      <c r="V80" s="20">
        <f>+O80/U80/24</f>
        <v>77.07121884602223</v>
      </c>
      <c r="W80" s="13">
        <f>SUM(S$4:S80)</f>
        <v>14.947222222222225</v>
      </c>
      <c r="X80" s="20">
        <f>+O80/W80/24</f>
        <v>52.4395093848725</v>
      </c>
      <c r="Y80" s="31">
        <v>0</v>
      </c>
      <c r="Z80" s="136">
        <v>0.375</v>
      </c>
      <c r="AA80" s="158">
        <v>0.9118055555555555</v>
      </c>
    </row>
    <row r="81" spans="1:29" ht="12.75">
      <c r="A81" s="8">
        <v>12</v>
      </c>
      <c r="B81" s="21" t="s">
        <v>14</v>
      </c>
      <c r="C81" s="88">
        <v>40</v>
      </c>
      <c r="D81" s="4"/>
      <c r="E81" s="25" t="s">
        <v>12</v>
      </c>
      <c r="F81" s="52"/>
      <c r="G81" s="72"/>
      <c r="H81" s="104"/>
      <c r="I81" s="40"/>
      <c r="J81" s="120"/>
      <c r="K81" s="50"/>
      <c r="L81" s="34"/>
      <c r="M81" s="40"/>
      <c r="N81" s="120"/>
      <c r="O81" s="107"/>
      <c r="P81" s="111" t="s">
        <v>70</v>
      </c>
      <c r="Q81" s="12"/>
      <c r="R81" s="20"/>
      <c r="S81" s="12"/>
      <c r="T81" s="20"/>
      <c r="U81" s="13"/>
      <c r="V81" s="20"/>
      <c r="W81" s="13"/>
      <c r="X81" s="20"/>
      <c r="Y81" s="31"/>
      <c r="Z81" s="136"/>
      <c r="AA81" s="158">
        <v>0.2791666666666667</v>
      </c>
      <c r="AC81" s="131"/>
    </row>
    <row r="82" spans="1:29" ht="12.75">
      <c r="A82" s="8"/>
      <c r="B82" s="14"/>
      <c r="C82" s="88"/>
      <c r="D82" s="4"/>
      <c r="E82" s="25" t="s">
        <v>12</v>
      </c>
      <c r="F82" s="60"/>
      <c r="G82" s="72">
        <v>679213</v>
      </c>
      <c r="H82" s="104">
        <f>599780+(G82-598954)*1.01</f>
        <v>680841.59</v>
      </c>
      <c r="I82" s="40">
        <f>+G82-G80</f>
        <v>0</v>
      </c>
      <c r="J82" s="120">
        <f>+N82-N80</f>
        <v>0</v>
      </c>
      <c r="K82" s="50">
        <f>+J82</f>
        <v>0</v>
      </c>
      <c r="L82" s="34">
        <v>0</v>
      </c>
      <c r="M82" s="40">
        <f>+G82-G$3</f>
        <v>18623</v>
      </c>
      <c r="N82" s="120">
        <f>+H82-H$3</f>
        <v>18809.22999999998</v>
      </c>
      <c r="O82" s="50">
        <f>SUM(K$3:K82)</f>
        <v>18811.79999999993</v>
      </c>
      <c r="P82" s="111" t="s">
        <v>70</v>
      </c>
      <c r="Q82" s="12">
        <v>0</v>
      </c>
      <c r="R82" s="20">
        <v>0</v>
      </c>
      <c r="S82" s="12">
        <v>0</v>
      </c>
      <c r="T82" s="20">
        <v>0</v>
      </c>
      <c r="U82" s="13">
        <f>SUM(Q$4:Q82)</f>
        <v>10.170138888888891</v>
      </c>
      <c r="V82" s="20">
        <f>+O82/U82/24</f>
        <v>77.07121884602223</v>
      </c>
      <c r="W82" s="13">
        <f>SUM(S$4:S82)</f>
        <v>14.947222222222225</v>
      </c>
      <c r="X82" s="20">
        <f>+O82/W82/24</f>
        <v>52.4395093848725</v>
      </c>
      <c r="Y82" s="31">
        <v>0</v>
      </c>
      <c r="Z82" s="136"/>
      <c r="AA82" s="158"/>
      <c r="AC82" s="132"/>
    </row>
    <row r="83" spans="1:29" ht="12.75">
      <c r="A83" s="8">
        <v>13</v>
      </c>
      <c r="B83" s="21" t="s">
        <v>15</v>
      </c>
      <c r="C83" s="88">
        <v>41</v>
      </c>
      <c r="D83" s="4"/>
      <c r="E83" s="25" t="s">
        <v>12</v>
      </c>
      <c r="F83" s="52"/>
      <c r="G83" s="72"/>
      <c r="H83" s="104"/>
      <c r="I83" s="40"/>
      <c r="J83" s="120"/>
      <c r="K83" s="50"/>
      <c r="L83" s="34"/>
      <c r="M83" s="40"/>
      <c r="N83" s="120"/>
      <c r="O83" s="107"/>
      <c r="P83" s="111" t="s">
        <v>70</v>
      </c>
      <c r="Q83" s="12"/>
      <c r="R83" s="20"/>
      <c r="S83" s="12"/>
      <c r="T83" s="20"/>
      <c r="U83" s="13"/>
      <c r="V83" s="20"/>
      <c r="W83" s="13"/>
      <c r="X83" s="20"/>
      <c r="Y83" s="31"/>
      <c r="Z83" s="136"/>
      <c r="AA83" s="158"/>
      <c r="AC83" s="133"/>
    </row>
    <row r="84" spans="1:29" ht="12.75">
      <c r="A84" s="8"/>
      <c r="B84" s="14"/>
      <c r="C84" s="88"/>
      <c r="D84" s="4"/>
      <c r="E84" s="25" t="s">
        <v>12</v>
      </c>
      <c r="F84" s="59"/>
      <c r="G84" s="72">
        <v>679213</v>
      </c>
      <c r="H84" s="104">
        <f>599780+(G84-598954)*1.01</f>
        <v>680841.59</v>
      </c>
      <c r="I84" s="40">
        <f>+G84-G82</f>
        <v>0</v>
      </c>
      <c r="J84" s="120">
        <f>+N84-N82</f>
        <v>0</v>
      </c>
      <c r="K84" s="50">
        <f>+J84</f>
        <v>0</v>
      </c>
      <c r="L84" s="34">
        <v>0</v>
      </c>
      <c r="M84" s="40">
        <f>+G84-G$3</f>
        <v>18623</v>
      </c>
      <c r="N84" s="120">
        <f>+H84-H$3</f>
        <v>18809.22999999998</v>
      </c>
      <c r="O84" s="50">
        <f>SUM(K$3:K84)</f>
        <v>18811.79999999993</v>
      </c>
      <c r="P84" s="111" t="s">
        <v>70</v>
      </c>
      <c r="Q84" s="12">
        <v>0</v>
      </c>
      <c r="R84" s="20">
        <v>0</v>
      </c>
      <c r="S84" s="12">
        <v>0</v>
      </c>
      <c r="T84" s="20">
        <v>0</v>
      </c>
      <c r="U84" s="13">
        <f>SUM(Q$4:Q84)</f>
        <v>10.170138888888891</v>
      </c>
      <c r="V84" s="20">
        <f>+O84/U84/24</f>
        <v>77.07121884602223</v>
      </c>
      <c r="W84" s="13">
        <f>SUM(S$4:S84)</f>
        <v>14.947222222222225</v>
      </c>
      <c r="X84" s="20">
        <f>+O84/W84/24</f>
        <v>52.4395093848725</v>
      </c>
      <c r="Y84" s="31">
        <v>0</v>
      </c>
      <c r="Z84" s="136"/>
      <c r="AA84" s="158"/>
      <c r="AC84" s="132"/>
    </row>
    <row r="85" spans="1:29" ht="12.75">
      <c r="A85" s="8">
        <v>14</v>
      </c>
      <c r="B85" s="14" t="s">
        <v>16</v>
      </c>
      <c r="C85" s="83">
        <v>42</v>
      </c>
      <c r="D85" s="4" t="s">
        <v>8</v>
      </c>
      <c r="E85" s="25" t="s">
        <v>12</v>
      </c>
      <c r="F85" s="52"/>
      <c r="G85" s="72"/>
      <c r="H85" s="104"/>
      <c r="I85" s="40"/>
      <c r="J85" s="120"/>
      <c r="K85" s="50"/>
      <c r="L85" s="34"/>
      <c r="M85" s="40"/>
      <c r="N85" s="120"/>
      <c r="O85" s="107"/>
      <c r="P85" s="11">
        <v>0.6152777777777778</v>
      </c>
      <c r="Q85" s="12"/>
      <c r="R85" s="20"/>
      <c r="S85" s="12"/>
      <c r="T85" s="20"/>
      <c r="U85" s="13"/>
      <c r="V85" s="20"/>
      <c r="W85" s="13"/>
      <c r="X85" s="20"/>
      <c r="Y85" s="31"/>
      <c r="Z85" s="136"/>
      <c r="AA85" s="158">
        <v>0.28055555555555556</v>
      </c>
      <c r="AC85" s="133"/>
    </row>
    <row r="86" spans="1:29" ht="12.75">
      <c r="A86" s="8"/>
      <c r="B86" s="14"/>
      <c r="C86" s="87"/>
      <c r="D86" s="4" t="s">
        <v>10</v>
      </c>
      <c r="E86" s="92" t="s">
        <v>86</v>
      </c>
      <c r="F86" s="59"/>
      <c r="G86" s="72">
        <v>679529</v>
      </c>
      <c r="H86" s="104">
        <f>599780+(G86-598954)*1.01</f>
        <v>681160.75</v>
      </c>
      <c r="I86" s="40">
        <f>+G86-G84</f>
        <v>316</v>
      </c>
      <c r="J86" s="120">
        <f>+N86-N84</f>
        <v>319.1600000000326</v>
      </c>
      <c r="K86" s="50">
        <v>318</v>
      </c>
      <c r="L86" s="34">
        <f>+K86/(G86-G84)*100-100</f>
        <v>0.6329113924050631</v>
      </c>
      <c r="M86" s="40">
        <f>+G86-G$3</f>
        <v>18939</v>
      </c>
      <c r="N86" s="120">
        <f>+H86-H$3</f>
        <v>19128.390000000014</v>
      </c>
      <c r="O86" s="50">
        <f>SUM(K$3:K86)</f>
        <v>19129.79999999993</v>
      </c>
      <c r="P86" s="11">
        <v>0.8576388888888888</v>
      </c>
      <c r="Q86" s="12">
        <v>0.21805555555555556</v>
      </c>
      <c r="R86" s="20">
        <f>+K86/Q86/24</f>
        <v>60.76433121019108</v>
      </c>
      <c r="S86" s="12">
        <f>+P86-P85</f>
        <v>0.24236111111111103</v>
      </c>
      <c r="T86" s="20">
        <f>+K86/S86/24</f>
        <v>54.67048710601721</v>
      </c>
      <c r="U86" s="13">
        <f>SUM(Q$4:Q86)</f>
        <v>10.388194444444446</v>
      </c>
      <c r="V86" s="20">
        <f>+O86/U86/24</f>
        <v>76.72892573032928</v>
      </c>
      <c r="W86" s="13">
        <f>SUM(S$4:S86)</f>
        <v>15.189583333333335</v>
      </c>
      <c r="X86" s="20">
        <f>+O86/W86/24</f>
        <v>52.47510629543253</v>
      </c>
      <c r="Y86" s="31">
        <v>117</v>
      </c>
      <c r="Z86" s="136"/>
      <c r="AA86" s="158">
        <v>0.9111111111111111</v>
      </c>
      <c r="AB86" t="s">
        <v>56</v>
      </c>
      <c r="AC86" s="132"/>
    </row>
    <row r="87" spans="1:29" ht="12.75">
      <c r="A87" s="8">
        <v>15</v>
      </c>
      <c r="B87" s="14" t="s">
        <v>17</v>
      </c>
      <c r="C87" s="88">
        <v>43</v>
      </c>
      <c r="D87" s="4" t="s">
        <v>8</v>
      </c>
      <c r="E87" s="25" t="s">
        <v>12</v>
      </c>
      <c r="F87" s="52"/>
      <c r="G87" s="72"/>
      <c r="H87" s="104"/>
      <c r="I87" s="40"/>
      <c r="J87" s="120"/>
      <c r="K87" s="50"/>
      <c r="L87" s="34"/>
      <c r="M87" s="40"/>
      <c r="N87" s="120"/>
      <c r="O87" s="107"/>
      <c r="P87" s="11">
        <v>0.2972222222222222</v>
      </c>
      <c r="Q87" s="12"/>
      <c r="R87" s="20"/>
      <c r="S87" s="12"/>
      <c r="T87" s="20"/>
      <c r="U87" s="13"/>
      <c r="V87" s="20"/>
      <c r="W87" s="13"/>
      <c r="X87" s="20"/>
      <c r="Y87" s="31"/>
      <c r="Z87" s="136"/>
      <c r="AA87" s="158">
        <v>0.2722222222222222</v>
      </c>
      <c r="AC87" s="133"/>
    </row>
    <row r="88" spans="1:29" ht="12.75">
      <c r="A88" s="8"/>
      <c r="B88" s="14"/>
      <c r="C88" s="88"/>
      <c r="D88" s="4" t="s">
        <v>10</v>
      </c>
      <c r="E88" s="70" t="s">
        <v>87</v>
      </c>
      <c r="F88" s="52"/>
      <c r="G88" s="72">
        <v>680258</v>
      </c>
      <c r="H88" s="104">
        <f>599780+(G88-598954)*1.01</f>
        <v>681897.04</v>
      </c>
      <c r="I88" s="40">
        <f>+G88-G86</f>
        <v>729</v>
      </c>
      <c r="J88" s="120">
        <f>+N88-N86</f>
        <v>736.2900000000373</v>
      </c>
      <c r="K88" s="50">
        <v>735</v>
      </c>
      <c r="L88" s="34">
        <f>+K88/(G88-G86)*100-100</f>
        <v>0.8230452674897037</v>
      </c>
      <c r="M88" s="40">
        <f>+G88-G$3</f>
        <v>19668</v>
      </c>
      <c r="N88" s="120">
        <f>+H88-H$3</f>
        <v>19864.68000000005</v>
      </c>
      <c r="O88" s="50">
        <f>SUM(K$3:K88)</f>
        <v>19864.79999999993</v>
      </c>
      <c r="P88" s="11">
        <v>0.7756944444444445</v>
      </c>
      <c r="Q88" s="12">
        <v>0.3993055555555556</v>
      </c>
      <c r="R88" s="20">
        <f>+K88/Q88/24</f>
        <v>76.69565217391305</v>
      </c>
      <c r="S88" s="12">
        <f>+P88-P87</f>
        <v>0.47847222222222224</v>
      </c>
      <c r="T88" s="20">
        <f>+K88/S88/24</f>
        <v>64.00580551523947</v>
      </c>
      <c r="U88" s="13">
        <f>SUM(Q$4:Q88)</f>
        <v>10.787500000000001</v>
      </c>
      <c r="V88" s="20">
        <f>+O88/U88/24</f>
        <v>76.72769409038212</v>
      </c>
      <c r="W88" s="13">
        <f>SUM(S$4:S88)</f>
        <v>15.668055555555558</v>
      </c>
      <c r="X88" s="20">
        <f>+O88/W88/24</f>
        <v>52.82723162840154</v>
      </c>
      <c r="Y88" s="31">
        <v>128</v>
      </c>
      <c r="Z88" s="136"/>
      <c r="AA88" s="158">
        <v>0.9229166666666666</v>
      </c>
      <c r="AB88" t="s">
        <v>56</v>
      </c>
      <c r="AC88" s="134"/>
    </row>
    <row r="89" spans="1:29" ht="12.75">
      <c r="A89" s="8">
        <v>16</v>
      </c>
      <c r="B89" s="21" t="s">
        <v>7</v>
      </c>
      <c r="C89" s="88">
        <v>44</v>
      </c>
      <c r="D89" s="4" t="s">
        <v>8</v>
      </c>
      <c r="E89" s="26" t="s">
        <v>12</v>
      </c>
      <c r="F89" s="69"/>
      <c r="G89" s="72"/>
      <c r="H89" s="104"/>
      <c r="I89" s="40"/>
      <c r="J89" s="120"/>
      <c r="K89" s="50"/>
      <c r="L89" s="34"/>
      <c r="M89" s="40"/>
      <c r="N89" s="120"/>
      <c r="O89" s="107"/>
      <c r="P89" s="11">
        <v>0.275</v>
      </c>
      <c r="Q89" s="12"/>
      <c r="R89" s="20"/>
      <c r="S89" s="12"/>
      <c r="T89" s="20"/>
      <c r="U89" s="13"/>
      <c r="V89" s="20"/>
      <c r="W89" s="13"/>
      <c r="X89" s="20"/>
      <c r="Y89" s="31"/>
      <c r="Z89" s="136"/>
      <c r="AA89" s="158">
        <v>0.2638888888888889</v>
      </c>
      <c r="AC89" s="131"/>
    </row>
    <row r="90" spans="1:28" ht="12.75">
      <c r="A90" s="8"/>
      <c r="B90" s="14"/>
      <c r="C90" s="88"/>
      <c r="D90" s="4" t="s">
        <v>10</v>
      </c>
      <c r="E90" s="71" t="s">
        <v>67</v>
      </c>
      <c r="F90" s="52"/>
      <c r="G90" s="72">
        <v>681685</v>
      </c>
      <c r="H90" s="104">
        <f>599780+(G90-598954)*1.01</f>
        <v>683338.31</v>
      </c>
      <c r="I90" s="40">
        <f>+G90-G88</f>
        <v>1427</v>
      </c>
      <c r="J90" s="120">
        <f>+N90-N88</f>
        <v>1441.2700000000186</v>
      </c>
      <c r="K90" s="50">
        <v>1443</v>
      </c>
      <c r="L90" s="34">
        <f>+K90/(G90-G88)*100-100</f>
        <v>1.1212333566923576</v>
      </c>
      <c r="M90" s="40">
        <f>+G90-G$3</f>
        <v>21095</v>
      </c>
      <c r="N90" s="120">
        <f>+H90-H$3</f>
        <v>21305.95000000007</v>
      </c>
      <c r="O90" s="50">
        <f>SUM(K$3:K90)</f>
        <v>21307.79999999993</v>
      </c>
      <c r="P90" s="11">
        <v>0.8923611111111112</v>
      </c>
      <c r="Q90" s="142">
        <v>0.5791666666666667</v>
      </c>
      <c r="R90" s="20">
        <f>+K90/Q90/24</f>
        <v>103.81294964028775</v>
      </c>
      <c r="S90" s="143">
        <f>+P90-P89-Z90+Z80</f>
        <v>0.6590277777777778</v>
      </c>
      <c r="T90" s="20">
        <f>+K90/S90/24</f>
        <v>91.23287671232877</v>
      </c>
      <c r="U90" s="13">
        <f>SUM(Q$4:Q90)</f>
        <v>11.366666666666669</v>
      </c>
      <c r="V90" s="20">
        <f>+O90/U90/24</f>
        <v>78.1077712609968</v>
      </c>
      <c r="W90" s="13">
        <f>SUM(S$4:S90)</f>
        <v>16.327083333333334</v>
      </c>
      <c r="X90" s="20">
        <f>+O90/W90/24</f>
        <v>54.3774403470714</v>
      </c>
      <c r="Y90" s="58">
        <v>146</v>
      </c>
      <c r="Z90" s="136">
        <v>0.3333333333333333</v>
      </c>
      <c r="AA90" s="158">
        <v>0.9347222222222222</v>
      </c>
      <c r="AB90" t="s">
        <v>56</v>
      </c>
    </row>
    <row r="91" spans="1:27" ht="12.75">
      <c r="A91" s="8">
        <v>17</v>
      </c>
      <c r="B91" s="82" t="s">
        <v>11</v>
      </c>
      <c r="C91" s="83">
        <v>45</v>
      </c>
      <c r="D91" s="84" t="s">
        <v>8</v>
      </c>
      <c r="E91" s="25" t="s">
        <v>12</v>
      </c>
      <c r="F91" s="52"/>
      <c r="G91" s="72"/>
      <c r="H91" s="104"/>
      <c r="I91" s="40"/>
      <c r="J91" s="120"/>
      <c r="K91" s="50"/>
      <c r="L91" s="34"/>
      <c r="M91" s="40"/>
      <c r="N91" s="120"/>
      <c r="O91" s="107"/>
      <c r="P91" s="11">
        <v>0.32430555555555557</v>
      </c>
      <c r="Q91" s="12"/>
      <c r="R91" s="20"/>
      <c r="S91" s="12"/>
      <c r="T91" s="20"/>
      <c r="U91" s="13"/>
      <c r="V91" s="20"/>
      <c r="W91" s="13"/>
      <c r="X91" s="20"/>
      <c r="Y91" s="31"/>
      <c r="Z91" s="136"/>
      <c r="AA91" s="158">
        <v>0.24791666666666667</v>
      </c>
    </row>
    <row r="92" spans="1:28" ht="12.75">
      <c r="A92" s="8"/>
      <c r="B92" s="82"/>
      <c r="C92" s="87"/>
      <c r="D92" s="84" t="s">
        <v>10</v>
      </c>
      <c r="E92" s="70" t="s">
        <v>66</v>
      </c>
      <c r="F92" s="57"/>
      <c r="G92" s="72">
        <v>682656</v>
      </c>
      <c r="H92" s="104">
        <f>599780+(G92-598954)*1.01</f>
        <v>684319.02</v>
      </c>
      <c r="I92" s="40">
        <f>+G92-G90</f>
        <v>971</v>
      </c>
      <c r="J92" s="120">
        <f>+N92-N90</f>
        <v>980.7099999999627</v>
      </c>
      <c r="K92" s="50">
        <v>980</v>
      </c>
      <c r="L92" s="34">
        <f>+K92/(G92-G90)*100-100</f>
        <v>0.9268795056642603</v>
      </c>
      <c r="M92" s="40">
        <f>+G92-G$3</f>
        <v>22066</v>
      </c>
      <c r="N92" s="120">
        <f>+H92-H$3</f>
        <v>22286.660000000033</v>
      </c>
      <c r="O92" s="50">
        <f>SUM(K$3:K92)</f>
        <v>22287.79999999993</v>
      </c>
      <c r="P92" s="11">
        <v>0.845138888888889</v>
      </c>
      <c r="Q92" s="12">
        <v>0.4576388888888889</v>
      </c>
      <c r="R92" s="20">
        <f>+K92/Q92/24</f>
        <v>89.22610015174507</v>
      </c>
      <c r="S92" s="12">
        <f>+P92-P91-Z92+Z90</f>
        <v>0.5625000000000001</v>
      </c>
      <c r="T92" s="20">
        <f>+K92/S92/24</f>
        <v>72.59259259259258</v>
      </c>
      <c r="U92" s="13">
        <f>SUM(Q$4:Q92)</f>
        <v>11.824305555555558</v>
      </c>
      <c r="V92" s="20">
        <f>+O92/U92/24</f>
        <v>78.53808656839111</v>
      </c>
      <c r="W92" s="13">
        <f>SUM(S$4:S92)</f>
        <v>16.889583333333334</v>
      </c>
      <c r="X92" s="20">
        <f>+O92/W92/24</f>
        <v>54.984087825335955</v>
      </c>
      <c r="Y92" s="58">
        <v>139</v>
      </c>
      <c r="Z92" s="136">
        <v>0.2916666666666667</v>
      </c>
      <c r="AA92" s="158">
        <v>0.9131944444444445</v>
      </c>
      <c r="AB92" t="s">
        <v>62</v>
      </c>
    </row>
    <row r="93" spans="1:27" ht="12.75">
      <c r="A93" s="8">
        <v>18</v>
      </c>
      <c r="B93" s="21" t="s">
        <v>13</v>
      </c>
      <c r="C93" s="88">
        <v>46</v>
      </c>
      <c r="D93" s="84" t="s">
        <v>8</v>
      </c>
      <c r="E93" s="26" t="s">
        <v>12</v>
      </c>
      <c r="F93" s="54"/>
      <c r="G93" s="72"/>
      <c r="H93" s="104"/>
      <c r="I93" s="40"/>
      <c r="J93" s="120"/>
      <c r="K93" s="50"/>
      <c r="L93" s="34"/>
      <c r="M93" s="40"/>
      <c r="N93" s="120"/>
      <c r="O93" s="107"/>
      <c r="P93" s="11">
        <v>0.2798611111111111</v>
      </c>
      <c r="Q93" s="12"/>
      <c r="R93" s="20"/>
      <c r="S93" s="12"/>
      <c r="T93" s="20"/>
      <c r="U93" s="13"/>
      <c r="V93" s="20"/>
      <c r="W93" s="13"/>
      <c r="X93" s="20"/>
      <c r="Y93" s="31"/>
      <c r="Z93" s="136"/>
      <c r="AA93" s="158">
        <v>0.24305555555555555</v>
      </c>
    </row>
    <row r="94" spans="1:28" ht="12.75">
      <c r="A94" s="8"/>
      <c r="B94" s="14"/>
      <c r="C94" s="88"/>
      <c r="D94" s="84" t="s">
        <v>10</v>
      </c>
      <c r="E94" s="70" t="s">
        <v>88</v>
      </c>
      <c r="F94" s="57"/>
      <c r="G94" s="72">
        <v>683328</v>
      </c>
      <c r="H94" s="104">
        <f>599780+(G94-598954)*1.01</f>
        <v>684997.74</v>
      </c>
      <c r="I94" s="40">
        <f>+G94-G92</f>
        <v>672</v>
      </c>
      <c r="J94" s="120">
        <f>+N94-N92</f>
        <v>678.7199999999721</v>
      </c>
      <c r="K94" s="50">
        <v>677</v>
      </c>
      <c r="L94" s="34">
        <f>+K94/(G94-G92)*100-100</f>
        <v>0.7440476190476204</v>
      </c>
      <c r="M94" s="40">
        <f>+G94-G$3</f>
        <v>22738</v>
      </c>
      <c r="N94" s="120">
        <f>+H94-H$3</f>
        <v>22965.380000000005</v>
      </c>
      <c r="O94" s="50">
        <f>SUM(K$3:K94)</f>
        <v>22964.79999999993</v>
      </c>
      <c r="P94" s="11">
        <v>0.775</v>
      </c>
      <c r="Q94" s="12">
        <v>0.3972222222222222</v>
      </c>
      <c r="R94" s="20">
        <f>+K94/Q94/24</f>
        <v>71.01398601398601</v>
      </c>
      <c r="S94" s="12">
        <f>+P94-P93</f>
        <v>0.4951388888888889</v>
      </c>
      <c r="T94" s="20">
        <f>+K94/S94/24</f>
        <v>56.97054698457222</v>
      </c>
      <c r="U94" s="13">
        <f>SUM(Q$4:Q94)</f>
        <v>12.22152777777778</v>
      </c>
      <c r="V94" s="20">
        <f>+O94/U94/24</f>
        <v>78.29353940564779</v>
      </c>
      <c r="W94" s="13">
        <f>SUM(S$4:S94)</f>
        <v>17.384722222222223</v>
      </c>
      <c r="X94" s="20">
        <f>+O94/W94/24</f>
        <v>55.04066469601326</v>
      </c>
      <c r="Y94" s="31">
        <v>134</v>
      </c>
      <c r="Z94" s="136"/>
      <c r="AA94" s="158">
        <v>0.93125</v>
      </c>
      <c r="AB94" t="s">
        <v>62</v>
      </c>
    </row>
    <row r="95" spans="1:27" ht="12.75">
      <c r="A95" s="8">
        <v>19</v>
      </c>
      <c r="B95" s="21" t="s">
        <v>14</v>
      </c>
      <c r="C95" s="88">
        <v>47</v>
      </c>
      <c r="D95" s="4" t="s">
        <v>8</v>
      </c>
      <c r="E95" s="25" t="s">
        <v>12</v>
      </c>
      <c r="F95" s="55"/>
      <c r="G95" s="72"/>
      <c r="H95" s="104"/>
      <c r="I95" s="40"/>
      <c r="J95" s="120"/>
      <c r="K95" s="50"/>
      <c r="L95" s="34"/>
      <c r="M95" s="40"/>
      <c r="N95" s="120"/>
      <c r="O95" s="107"/>
      <c r="P95" s="11">
        <v>0.2611111111111111</v>
      </c>
      <c r="Q95" s="12"/>
      <c r="R95" s="20"/>
      <c r="S95" s="12"/>
      <c r="T95" s="20"/>
      <c r="U95" s="13"/>
      <c r="V95" s="20"/>
      <c r="W95" s="13"/>
      <c r="X95" s="20"/>
      <c r="Y95" s="31"/>
      <c r="Z95" s="136"/>
      <c r="AA95" s="158">
        <v>0.2513888888888889</v>
      </c>
    </row>
    <row r="96" spans="1:28" ht="12.75">
      <c r="A96" s="8"/>
      <c r="B96" s="14"/>
      <c r="C96" s="88"/>
      <c r="D96" s="4" t="s">
        <v>10</v>
      </c>
      <c r="E96" s="51" t="s">
        <v>65</v>
      </c>
      <c r="F96" s="52"/>
      <c r="G96" s="72">
        <v>684256</v>
      </c>
      <c r="H96" s="104">
        <f>599780+(G96-598954)*1.01</f>
        <v>685935.02</v>
      </c>
      <c r="I96" s="40">
        <f>+G96-G94</f>
        <v>928</v>
      </c>
      <c r="J96" s="120">
        <f>+N96-N94</f>
        <v>937.2800000000279</v>
      </c>
      <c r="K96" s="50">
        <v>933</v>
      </c>
      <c r="L96" s="34">
        <f>+K96/(G96-G94)*100-100</f>
        <v>0.5387931034482705</v>
      </c>
      <c r="M96" s="40">
        <f>+G96-G$3</f>
        <v>23666</v>
      </c>
      <c r="N96" s="120">
        <f>+H96-H$3</f>
        <v>23902.660000000033</v>
      </c>
      <c r="O96" s="50">
        <f>SUM(K$3:K96)</f>
        <v>23897.79999999993</v>
      </c>
      <c r="P96" s="11">
        <v>0.8895833333333334</v>
      </c>
      <c r="Q96" s="12">
        <v>0.5409722222222222</v>
      </c>
      <c r="R96" s="20">
        <f>+K96/Q96/24</f>
        <v>71.86136071887036</v>
      </c>
      <c r="S96" s="12">
        <f>+P96-P95-Z96+Z92</f>
        <v>0.6701388888888891</v>
      </c>
      <c r="T96" s="20">
        <f>+K96/S96/24</f>
        <v>58.010362694300504</v>
      </c>
      <c r="U96" s="13">
        <f>SUM(Q$4:Q96)</f>
        <v>12.762500000000003</v>
      </c>
      <c r="V96" s="20">
        <f>+O96/U96/24</f>
        <v>78.02089454782869</v>
      </c>
      <c r="W96" s="13">
        <f>SUM(S$4:S96)</f>
        <v>18.054861111111112</v>
      </c>
      <c r="X96" s="20">
        <f>+O96/W96/24</f>
        <v>55.1508904188621</v>
      </c>
      <c r="Y96" s="31">
        <v>138</v>
      </c>
      <c r="Z96" s="136">
        <v>0.25</v>
      </c>
      <c r="AA96" s="158">
        <v>0.9291666666666667</v>
      </c>
      <c r="AB96" t="s">
        <v>56</v>
      </c>
    </row>
    <row r="97" spans="1:27" ht="12.75">
      <c r="A97" s="8">
        <v>20</v>
      </c>
      <c r="B97" s="21" t="s">
        <v>15</v>
      </c>
      <c r="C97" s="83">
        <v>48</v>
      </c>
      <c r="D97" s="4" t="s">
        <v>8</v>
      </c>
      <c r="E97" s="25" t="s">
        <v>12</v>
      </c>
      <c r="F97" s="52"/>
      <c r="G97" s="72"/>
      <c r="H97" s="104"/>
      <c r="I97" s="40"/>
      <c r="J97" s="120"/>
      <c r="K97" s="50"/>
      <c r="L97" s="34"/>
      <c r="M97" s="40"/>
      <c r="N97" s="120"/>
      <c r="O97" s="107"/>
      <c r="P97" s="11">
        <v>0.2777777777777778</v>
      </c>
      <c r="Q97" s="12"/>
      <c r="R97" s="20"/>
      <c r="S97" s="12"/>
      <c r="T97" s="20"/>
      <c r="U97" s="13"/>
      <c r="V97" s="20"/>
      <c r="W97" s="13"/>
      <c r="X97" s="20"/>
      <c r="Y97" s="31"/>
      <c r="Z97" s="136"/>
      <c r="AA97" s="158">
        <v>0.2263888888888889</v>
      </c>
    </row>
    <row r="98" spans="1:28" ht="12.75">
      <c r="A98" s="8"/>
      <c r="B98" s="14"/>
      <c r="C98" s="87"/>
      <c r="D98" s="4" t="s">
        <v>10</v>
      </c>
      <c r="E98" s="51" t="s">
        <v>28</v>
      </c>
      <c r="F98" s="52"/>
      <c r="G98" s="72">
        <v>685112</v>
      </c>
      <c r="H98" s="104">
        <f>599780+(G98-598954)*1.01</f>
        <v>686799.58</v>
      </c>
      <c r="I98" s="40">
        <f>+G98-G96</f>
        <v>856</v>
      </c>
      <c r="J98" s="120">
        <f>+N98-N96</f>
        <v>864.5599999999395</v>
      </c>
      <c r="K98" s="50">
        <v>863</v>
      </c>
      <c r="L98" s="34">
        <f>+K98/(G98-G96)*100-100</f>
        <v>0.8177570093457831</v>
      </c>
      <c r="M98" s="40">
        <f>+G98-G$3</f>
        <v>24522</v>
      </c>
      <c r="N98" s="120">
        <f>+H98-H$3</f>
        <v>24767.219999999972</v>
      </c>
      <c r="O98" s="50">
        <f>SUM(K$3:K98)</f>
        <v>24760.79999999993</v>
      </c>
      <c r="P98" s="11">
        <v>0.7597222222222223</v>
      </c>
      <c r="Q98" s="12">
        <v>0.4222222222222222</v>
      </c>
      <c r="R98" s="20">
        <f>+K98/Q98/24</f>
        <v>85.16447368421053</v>
      </c>
      <c r="S98" s="12">
        <f>+P98-P97-Z98+Z96</f>
        <v>0.5236111111111111</v>
      </c>
      <c r="T98" s="20">
        <f>+K98/S98/24</f>
        <v>68.6737400530504</v>
      </c>
      <c r="U98" s="13">
        <f>SUM(Q$4:Q98)</f>
        <v>13.184722222222225</v>
      </c>
      <c r="V98" s="20">
        <f>+O98/U98/24</f>
        <v>78.24965764247317</v>
      </c>
      <c r="W98" s="13">
        <f>SUM(S$4:S98)</f>
        <v>18.578472222222224</v>
      </c>
      <c r="X98" s="20">
        <f>+O98/W98/24</f>
        <v>55.53201510111</v>
      </c>
      <c r="Y98" s="31">
        <v>140</v>
      </c>
      <c r="Z98" s="136">
        <v>0.20833333333333334</v>
      </c>
      <c r="AA98" s="158">
        <v>0.9125</v>
      </c>
      <c r="AB98" t="s">
        <v>56</v>
      </c>
    </row>
    <row r="99" spans="1:27" ht="12.75">
      <c r="A99" s="8">
        <v>21</v>
      </c>
      <c r="B99" s="14" t="s">
        <v>16</v>
      </c>
      <c r="C99" s="88">
        <v>49</v>
      </c>
      <c r="D99" s="4" t="s">
        <v>8</v>
      </c>
      <c r="E99" s="26" t="s">
        <v>12</v>
      </c>
      <c r="F99" s="54"/>
      <c r="G99" s="72"/>
      <c r="H99" s="104"/>
      <c r="I99" s="40"/>
      <c r="J99" s="120"/>
      <c r="K99" s="50"/>
      <c r="L99" s="34"/>
      <c r="M99" s="40"/>
      <c r="N99" s="120"/>
      <c r="O99" s="107"/>
      <c r="P99" s="11">
        <v>0.33125</v>
      </c>
      <c r="Q99" s="12"/>
      <c r="R99" s="20"/>
      <c r="S99" s="12"/>
      <c r="T99" s="20"/>
      <c r="U99" s="13"/>
      <c r="V99" s="20"/>
      <c r="W99" s="13"/>
      <c r="X99" s="20"/>
      <c r="Y99" s="31"/>
      <c r="Z99" s="136"/>
      <c r="AA99" s="158">
        <v>0.21944444444444444</v>
      </c>
    </row>
    <row r="100" spans="1:28" ht="12.75">
      <c r="A100" s="8"/>
      <c r="B100" s="14"/>
      <c r="C100" s="88"/>
      <c r="D100" s="4" t="s">
        <v>10</v>
      </c>
      <c r="E100" s="70" t="s">
        <v>89</v>
      </c>
      <c r="F100" s="52"/>
      <c r="G100" s="72">
        <v>685690</v>
      </c>
      <c r="H100" s="104">
        <f>599780+(G100-598954)*1.01</f>
        <v>687383.36</v>
      </c>
      <c r="I100" s="40">
        <f>+G100-G98</f>
        <v>578</v>
      </c>
      <c r="J100" s="120">
        <f>+N100-N98</f>
        <v>583.7800000000279</v>
      </c>
      <c r="K100" s="50">
        <v>583</v>
      </c>
      <c r="L100" s="34">
        <f>+K100/(G100-G98)*100-100</f>
        <v>0.8650519031141926</v>
      </c>
      <c r="M100" s="40">
        <f>+G100-G$3</f>
        <v>25100</v>
      </c>
      <c r="N100" s="120">
        <f>+H100-H$3</f>
        <v>25351</v>
      </c>
      <c r="O100" s="50">
        <f>SUM(K$3:K100)</f>
        <v>25343.79999999993</v>
      </c>
      <c r="P100" s="11">
        <v>0.7409722222222223</v>
      </c>
      <c r="Q100" s="12">
        <v>0.3263888888888889</v>
      </c>
      <c r="R100" s="20">
        <f>+K100/Q100/24</f>
        <v>74.42553191489361</v>
      </c>
      <c r="S100" s="12">
        <f>+P100-P99</f>
        <v>0.40972222222222227</v>
      </c>
      <c r="T100" s="20">
        <f>+K100/S100/24</f>
        <v>59.28813559322034</v>
      </c>
      <c r="U100" s="13">
        <f>SUM(Q$4:Q100)</f>
        <v>13.511111111111115</v>
      </c>
      <c r="V100" s="20">
        <f>+O100/U100/24</f>
        <v>78.15727796052609</v>
      </c>
      <c r="W100" s="13">
        <f>SUM(S$4:S100)</f>
        <v>18.988194444444446</v>
      </c>
      <c r="X100" s="20">
        <f>+O100/W100/24</f>
        <v>55.61306367260343</v>
      </c>
      <c r="Y100" s="31">
        <v>140</v>
      </c>
      <c r="Z100" s="136"/>
      <c r="AA100" s="158">
        <v>0.8902777777777778</v>
      </c>
      <c r="AB100" t="s">
        <v>56</v>
      </c>
    </row>
    <row r="101" spans="1:27" ht="12.75">
      <c r="A101" s="8">
        <v>22</v>
      </c>
      <c r="B101" s="14" t="s">
        <v>17</v>
      </c>
      <c r="C101" s="88">
        <v>50</v>
      </c>
      <c r="D101" s="4" t="s">
        <v>8</v>
      </c>
      <c r="E101" s="25" t="s">
        <v>12</v>
      </c>
      <c r="F101" s="52"/>
      <c r="G101" s="72"/>
      <c r="H101" s="104"/>
      <c r="I101" s="40"/>
      <c r="J101" s="120"/>
      <c r="K101" s="50"/>
      <c r="L101" s="34"/>
      <c r="M101" s="40"/>
      <c r="N101" s="120"/>
      <c r="O101" s="107"/>
      <c r="P101" s="11">
        <v>0.25</v>
      </c>
      <c r="Q101" s="12"/>
      <c r="R101" s="20"/>
      <c r="S101" s="12"/>
      <c r="T101" s="20"/>
      <c r="U101" s="13"/>
      <c r="V101" s="20"/>
      <c r="W101" s="13"/>
      <c r="X101" s="20"/>
      <c r="Y101" s="31"/>
      <c r="Z101" s="136"/>
      <c r="AA101" s="158">
        <v>0.22708333333333333</v>
      </c>
    </row>
    <row r="102" spans="1:28" ht="12.75">
      <c r="A102" s="8"/>
      <c r="B102" s="14"/>
      <c r="C102" s="88"/>
      <c r="D102" s="4" t="s">
        <v>10</v>
      </c>
      <c r="E102" s="70" t="s">
        <v>89</v>
      </c>
      <c r="F102" s="52"/>
      <c r="G102" s="72">
        <v>686322</v>
      </c>
      <c r="H102" s="104">
        <f>599780+(G102-598954)*1.01</f>
        <v>688021.68</v>
      </c>
      <c r="I102" s="40">
        <f>+G102-G100</f>
        <v>632</v>
      </c>
      <c r="J102" s="120">
        <f>+N102-N100</f>
        <v>638.3200000000652</v>
      </c>
      <c r="K102" s="50">
        <v>636</v>
      </c>
      <c r="L102" s="34">
        <f>+K102/(G102-G100)*100-100</f>
        <v>0.6329113924050631</v>
      </c>
      <c r="M102" s="40">
        <f>+G102-G$3</f>
        <v>25732</v>
      </c>
      <c r="N102" s="120">
        <f>+H102-H$3</f>
        <v>25989.320000000065</v>
      </c>
      <c r="O102" s="50">
        <f>SUM(K$3:K102)</f>
        <v>25979.79999999993</v>
      </c>
      <c r="P102" s="11">
        <v>0.779861111111111</v>
      </c>
      <c r="Q102" s="12">
        <v>0.3909722222222222</v>
      </c>
      <c r="R102" s="20">
        <f>+K102/Q102/24</f>
        <v>67.7797513321492</v>
      </c>
      <c r="S102" s="12">
        <f>+P102-P101</f>
        <v>0.529861111111111</v>
      </c>
      <c r="T102" s="20">
        <f>+K102/S102/24</f>
        <v>50.01310615989516</v>
      </c>
      <c r="U102" s="13">
        <f>SUM(Q$4:Q102)</f>
        <v>13.902083333333337</v>
      </c>
      <c r="V102" s="20">
        <f>+O102/U102/24</f>
        <v>77.8654278435484</v>
      </c>
      <c r="W102" s="13">
        <f>SUM(S$4:S102)</f>
        <v>19.518055555555556</v>
      </c>
      <c r="X102" s="20">
        <f>+O102/W102/24</f>
        <v>55.46104034725666</v>
      </c>
      <c r="Y102" s="31">
        <v>117</v>
      </c>
      <c r="Z102" s="136"/>
      <c r="AA102" s="158">
        <v>0.8888888888888888</v>
      </c>
      <c r="AB102" t="s">
        <v>62</v>
      </c>
    </row>
    <row r="103" spans="1:27" ht="12.75">
      <c r="A103" s="8">
        <v>23</v>
      </c>
      <c r="B103" s="21" t="s">
        <v>7</v>
      </c>
      <c r="C103" s="83">
        <v>51</v>
      </c>
      <c r="D103" s="4" t="s">
        <v>8</v>
      </c>
      <c r="E103" s="26" t="s">
        <v>12</v>
      </c>
      <c r="F103" s="52"/>
      <c r="G103" s="72"/>
      <c r="H103" s="104"/>
      <c r="I103" s="40"/>
      <c r="J103" s="120"/>
      <c r="K103" s="50"/>
      <c r="L103" s="34"/>
      <c r="M103" s="40"/>
      <c r="N103" s="120"/>
      <c r="O103" s="107"/>
      <c r="P103" s="11">
        <v>0.27847222222222223</v>
      </c>
      <c r="Q103" s="12"/>
      <c r="R103" s="20"/>
      <c r="S103" s="12"/>
      <c r="T103" s="20"/>
      <c r="U103" s="13"/>
      <c r="V103" s="20"/>
      <c r="W103" s="13"/>
      <c r="X103" s="20"/>
      <c r="Y103" s="31"/>
      <c r="Z103" s="136"/>
      <c r="AA103" s="158">
        <v>0.22777777777777777</v>
      </c>
    </row>
    <row r="104" spans="1:28" ht="12.75">
      <c r="A104" s="8"/>
      <c r="B104" s="14"/>
      <c r="C104" s="87"/>
      <c r="D104" s="4" t="s">
        <v>10</v>
      </c>
      <c r="E104" s="51" t="s">
        <v>28</v>
      </c>
      <c r="F104" s="52"/>
      <c r="G104" s="72">
        <v>686901</v>
      </c>
      <c r="H104" s="104">
        <f>599780+(G104-598954)*1.01</f>
        <v>688606.47</v>
      </c>
      <c r="I104" s="40">
        <f>+G104-G102</f>
        <v>579</v>
      </c>
      <c r="J104" s="120">
        <f>+N104-N102</f>
        <v>584.7899999999208</v>
      </c>
      <c r="K104" s="50">
        <v>583</v>
      </c>
      <c r="L104" s="34">
        <f>+K104/(G104-G102)*100-100</f>
        <v>0.6908462867012162</v>
      </c>
      <c r="M104" s="40">
        <f>+G104-G$3</f>
        <v>26311</v>
      </c>
      <c r="N104" s="120">
        <f>+H104-H$3</f>
        <v>26574.109999999986</v>
      </c>
      <c r="O104" s="50">
        <f>SUM(K$3:K104)</f>
        <v>26562.79999999993</v>
      </c>
      <c r="P104" s="11">
        <v>0.68125</v>
      </c>
      <c r="Q104" s="12">
        <v>0.31736111111111115</v>
      </c>
      <c r="R104" s="20">
        <f>+K104/Q104/24</f>
        <v>76.54266958424508</v>
      </c>
      <c r="S104" s="12">
        <f>+P104-P103</f>
        <v>0.4027777777777778</v>
      </c>
      <c r="T104" s="20">
        <f>+K104/S104/24</f>
        <v>60.3103448275862</v>
      </c>
      <c r="U104" s="13">
        <f>SUM(Q$4:Q104)</f>
        <v>14.219444444444449</v>
      </c>
      <c r="V104" s="20">
        <f>+O104/U104/24</f>
        <v>77.83590545028302</v>
      </c>
      <c r="W104" s="13">
        <f>SUM(S$4:S104)</f>
        <v>19.920833333333334</v>
      </c>
      <c r="X104" s="20">
        <f>+O104/W104/24</f>
        <v>55.55908805689172</v>
      </c>
      <c r="Y104" s="31">
        <v>127</v>
      </c>
      <c r="Z104" s="136"/>
      <c r="AA104" s="158">
        <v>0.9097222222222222</v>
      </c>
      <c r="AB104" t="s">
        <v>62</v>
      </c>
    </row>
    <row r="105" spans="1:27" ht="12.75">
      <c r="A105" s="8">
        <v>24</v>
      </c>
      <c r="B105" s="82" t="s">
        <v>11</v>
      </c>
      <c r="C105" s="88">
        <v>52</v>
      </c>
      <c r="D105" s="4" t="s">
        <v>8</v>
      </c>
      <c r="E105" s="26" t="s">
        <v>12</v>
      </c>
      <c r="F105" s="54"/>
      <c r="G105" s="72"/>
      <c r="H105" s="104"/>
      <c r="I105" s="40"/>
      <c r="J105" s="120"/>
      <c r="K105" s="50"/>
      <c r="L105" s="34"/>
      <c r="M105" s="40"/>
      <c r="N105" s="120"/>
      <c r="O105" s="107"/>
      <c r="P105" s="11">
        <v>0.3416666666666666</v>
      </c>
      <c r="Q105" s="12"/>
      <c r="R105" s="20"/>
      <c r="S105" s="12"/>
      <c r="T105" s="20"/>
      <c r="U105" s="13"/>
      <c r="V105" s="20"/>
      <c r="W105" s="13"/>
      <c r="X105" s="20"/>
      <c r="Y105" s="31"/>
      <c r="Z105" s="137"/>
      <c r="AA105" s="158">
        <v>0.2222222222222222</v>
      </c>
    </row>
    <row r="106" spans="1:28" ht="12.75">
      <c r="A106" s="8"/>
      <c r="B106" s="82"/>
      <c r="C106" s="88"/>
      <c r="D106" s="4" t="s">
        <v>10</v>
      </c>
      <c r="E106" s="73" t="s">
        <v>90</v>
      </c>
      <c r="F106" s="61"/>
      <c r="G106" s="72">
        <v>687823</v>
      </c>
      <c r="H106" s="104">
        <f>599780+(G106-598954)*1.01</f>
        <v>689537.69</v>
      </c>
      <c r="I106" s="40">
        <f>+G106-G104</f>
        <v>922</v>
      </c>
      <c r="J106" s="120">
        <f>+N106-N104</f>
        <v>931.2199999999721</v>
      </c>
      <c r="K106" s="50">
        <v>930</v>
      </c>
      <c r="L106" s="34">
        <f>+K106/(G106-G104)*100-100</f>
        <v>0.8676789587852625</v>
      </c>
      <c r="M106" s="40">
        <f>+G106-G$3</f>
        <v>27233</v>
      </c>
      <c r="N106" s="120">
        <f>+H106-H$3</f>
        <v>27505.329999999958</v>
      </c>
      <c r="O106" s="50">
        <f>SUM(K$3:K106)</f>
        <v>27492.79999999993</v>
      </c>
      <c r="P106" s="11">
        <v>0.7819444444444444</v>
      </c>
      <c r="Q106" s="12">
        <v>0.4055555555555555</v>
      </c>
      <c r="R106" s="20">
        <f>+K106/Q106/24</f>
        <v>95.54794520547945</v>
      </c>
      <c r="S106" s="12">
        <f>+P106-P105-Z106+Z98</f>
        <v>0.4819444444444445</v>
      </c>
      <c r="T106" s="20">
        <f>+K106/S106/24</f>
        <v>80.40345821325647</v>
      </c>
      <c r="U106" s="13">
        <f>SUM(Q$4:Q106)</f>
        <v>14.625000000000004</v>
      </c>
      <c r="V106" s="20">
        <f>+O106/U106/24</f>
        <v>78.3270655270653</v>
      </c>
      <c r="W106" s="13">
        <f>SUM(S$4:S106)</f>
        <v>20.40277777777778</v>
      </c>
      <c r="X106" s="20">
        <f>+O106/W106/24</f>
        <v>56.1459496255955</v>
      </c>
      <c r="Y106" s="31">
        <v>141</v>
      </c>
      <c r="Z106" s="136">
        <v>0.16666666666666666</v>
      </c>
      <c r="AA106" s="158">
        <v>0.90625</v>
      </c>
      <c r="AB106" t="s">
        <v>56</v>
      </c>
    </row>
    <row r="107" spans="1:27" ht="12.75">
      <c r="A107" s="8">
        <v>25</v>
      </c>
      <c r="B107" s="21" t="s">
        <v>13</v>
      </c>
      <c r="C107" s="88">
        <v>53</v>
      </c>
      <c r="D107" s="4" t="s">
        <v>8</v>
      </c>
      <c r="E107" s="26" t="s">
        <v>12</v>
      </c>
      <c r="F107" s="61"/>
      <c r="G107" s="72"/>
      <c r="H107" s="104"/>
      <c r="I107" s="40"/>
      <c r="J107" s="120"/>
      <c r="K107" s="50"/>
      <c r="L107" s="34"/>
      <c r="M107" s="40"/>
      <c r="N107" s="120"/>
      <c r="O107" s="107"/>
      <c r="P107" s="11">
        <v>0.25625</v>
      </c>
      <c r="Q107" s="12"/>
      <c r="R107" s="20"/>
      <c r="S107" s="12"/>
      <c r="T107" s="20"/>
      <c r="U107" s="13"/>
      <c r="V107" s="20"/>
      <c r="W107" s="13"/>
      <c r="X107" s="20"/>
      <c r="Y107" s="31"/>
      <c r="Z107" s="137"/>
      <c r="AA107" s="158">
        <v>0.21180555555555555</v>
      </c>
    </row>
    <row r="108" spans="1:28" ht="12.75">
      <c r="A108" s="8"/>
      <c r="B108" s="14"/>
      <c r="C108" s="88"/>
      <c r="D108" s="4" t="s">
        <v>10</v>
      </c>
      <c r="E108" s="91" t="s">
        <v>91</v>
      </c>
      <c r="F108" s="61"/>
      <c r="G108" s="72">
        <v>688740</v>
      </c>
      <c r="H108" s="104">
        <f>599780+(G108-598954)*1.01</f>
        <v>690463.86</v>
      </c>
      <c r="I108" s="40">
        <f>+G108-G106</f>
        <v>917</v>
      </c>
      <c r="J108" s="120">
        <f>+N108-N106</f>
        <v>926.1700000000419</v>
      </c>
      <c r="K108" s="50">
        <v>924</v>
      </c>
      <c r="L108" s="34">
        <f>+K108/(G108-G106)*100-100</f>
        <v>0.7633587786259426</v>
      </c>
      <c r="M108" s="40">
        <f>+G108-G$3</f>
        <v>28150</v>
      </c>
      <c r="N108" s="120">
        <f>+H108-H$3</f>
        <v>28431.5</v>
      </c>
      <c r="O108" s="50">
        <f>SUM(K$3:K108)</f>
        <v>28416.79999999993</v>
      </c>
      <c r="P108" s="11">
        <v>0.7868055555555555</v>
      </c>
      <c r="Q108" s="12">
        <v>0.4375</v>
      </c>
      <c r="R108" s="20">
        <f>+K108/Q108/24</f>
        <v>88</v>
      </c>
      <c r="S108" s="12">
        <f>+P108-P107</f>
        <v>0.5305555555555556</v>
      </c>
      <c r="T108" s="20">
        <f>+K108/S108/24</f>
        <v>72.56544502617801</v>
      </c>
      <c r="U108" s="13">
        <f>SUM(Q$4:Q108)</f>
        <v>15.062500000000004</v>
      </c>
      <c r="V108" s="20">
        <f>+O108/U108/24</f>
        <v>78.60802213001362</v>
      </c>
      <c r="W108" s="13">
        <f>SUM(S$4:S108)</f>
        <v>20.933333333333334</v>
      </c>
      <c r="X108" s="20">
        <f>+O108/W108/24</f>
        <v>56.562101910827884</v>
      </c>
      <c r="Y108" s="31">
        <v>140</v>
      </c>
      <c r="Z108" s="137"/>
      <c r="AA108" s="158">
        <v>0.9347222222222222</v>
      </c>
      <c r="AB108" t="s">
        <v>62</v>
      </c>
    </row>
    <row r="109" spans="1:27" ht="12.75">
      <c r="A109" s="8">
        <v>26</v>
      </c>
      <c r="B109" s="21" t="s">
        <v>14</v>
      </c>
      <c r="C109" s="83">
        <v>54</v>
      </c>
      <c r="D109" s="4" t="s">
        <v>8</v>
      </c>
      <c r="E109" s="26" t="s">
        <v>12</v>
      </c>
      <c r="F109" s="61"/>
      <c r="G109" s="72"/>
      <c r="H109" s="104"/>
      <c r="I109" s="40"/>
      <c r="J109" s="120"/>
      <c r="K109" s="50"/>
      <c r="L109" s="34"/>
      <c r="M109" s="40"/>
      <c r="N109" s="120"/>
      <c r="O109" s="107"/>
      <c r="P109" s="11">
        <v>0.27569444444444446</v>
      </c>
      <c r="Q109" s="12"/>
      <c r="R109" s="20"/>
      <c r="S109" s="12"/>
      <c r="T109" s="20"/>
      <c r="U109" s="13"/>
      <c r="V109" s="20"/>
      <c r="W109" s="13"/>
      <c r="X109" s="20"/>
      <c r="Y109" s="31"/>
      <c r="Z109" s="137"/>
      <c r="AA109" s="158">
        <v>0.25277777777777777</v>
      </c>
    </row>
    <row r="110" spans="1:28" ht="12.75">
      <c r="A110" s="8"/>
      <c r="B110" s="14"/>
      <c r="C110" s="87"/>
      <c r="D110" s="4" t="s">
        <v>10</v>
      </c>
      <c r="E110" s="91" t="s">
        <v>92</v>
      </c>
      <c r="F110" s="61"/>
      <c r="G110" s="72">
        <v>689599</v>
      </c>
      <c r="H110" s="104">
        <f>599780+(G110-598954)*1.01</f>
        <v>691331.45</v>
      </c>
      <c r="I110" s="40">
        <f>+G110-G108</f>
        <v>859</v>
      </c>
      <c r="J110" s="120">
        <f>+N110-N108</f>
        <v>867.5899999999674</v>
      </c>
      <c r="K110" s="50">
        <v>867</v>
      </c>
      <c r="L110" s="34">
        <f>+K110/(G110-G108)*100-100</f>
        <v>0.9313154831199029</v>
      </c>
      <c r="M110" s="40">
        <f>+G110-G$3</f>
        <v>29009</v>
      </c>
      <c r="N110" s="120">
        <f>+H110-H$3</f>
        <v>29299.089999999967</v>
      </c>
      <c r="O110" s="50">
        <f>SUM(K$3:K110)</f>
        <v>29283.79999999993</v>
      </c>
      <c r="P110" s="11">
        <v>0.782638888888889</v>
      </c>
      <c r="Q110" s="12">
        <v>0.4465277777777778</v>
      </c>
      <c r="R110" s="20">
        <f>+K110/Q110/24</f>
        <v>80.90202177293934</v>
      </c>
      <c r="S110" s="12">
        <f>+P110-P109-Z110+Z106</f>
        <v>0.5902777777777779</v>
      </c>
      <c r="T110" s="20">
        <f>+K110/S110/24</f>
        <v>61.19999999999999</v>
      </c>
      <c r="U110" s="13">
        <f>SUM(Q$4:Q110)</f>
        <v>15.509027777777781</v>
      </c>
      <c r="V110" s="20">
        <f>+O110/U110/24</f>
        <v>78.67406976223505</v>
      </c>
      <c r="W110" s="13">
        <f>SUM(S$4:S110)</f>
        <v>21.523611111111112</v>
      </c>
      <c r="X110" s="20">
        <f>+O110/W110/24</f>
        <v>56.68929470220029</v>
      </c>
      <c r="Y110" s="31">
        <v>139</v>
      </c>
      <c r="Z110" s="136">
        <v>0.08333333333333333</v>
      </c>
      <c r="AA110" s="158">
        <v>0.8756944444444444</v>
      </c>
      <c r="AB110" t="s">
        <v>62</v>
      </c>
    </row>
    <row r="111" spans="1:27" ht="12.75">
      <c r="A111" s="8">
        <v>27</v>
      </c>
      <c r="B111" s="21" t="s">
        <v>15</v>
      </c>
      <c r="C111" s="88">
        <v>55</v>
      </c>
      <c r="D111" s="4" t="s">
        <v>8</v>
      </c>
      <c r="E111" s="26" t="s">
        <v>12</v>
      </c>
      <c r="F111" s="61"/>
      <c r="G111" s="72"/>
      <c r="H111" s="104"/>
      <c r="I111" s="40"/>
      <c r="J111" s="120"/>
      <c r="K111" s="50"/>
      <c r="L111" s="34"/>
      <c r="M111" s="40"/>
      <c r="N111" s="120"/>
      <c r="O111" s="107"/>
      <c r="P111" s="11">
        <v>0.23263888888888887</v>
      </c>
      <c r="Q111" s="12"/>
      <c r="R111" s="20"/>
      <c r="S111" s="12"/>
      <c r="T111" s="20"/>
      <c r="U111" s="13"/>
      <c r="V111" s="20"/>
      <c r="W111" s="13"/>
      <c r="X111" s="20"/>
      <c r="Y111" s="31"/>
      <c r="Z111" s="137"/>
      <c r="AA111" s="158">
        <v>0.20833333333333334</v>
      </c>
    </row>
    <row r="112" spans="1:28" ht="12.75">
      <c r="A112" s="8"/>
      <c r="B112" s="14"/>
      <c r="C112" s="88"/>
      <c r="D112" s="4" t="s">
        <v>10</v>
      </c>
      <c r="E112" s="91" t="s">
        <v>93</v>
      </c>
      <c r="F112" s="61"/>
      <c r="G112" s="72">
        <v>690492</v>
      </c>
      <c r="H112" s="104">
        <f>599780+(G112-598954)*1.01</f>
        <v>692233.38</v>
      </c>
      <c r="I112" s="40">
        <f>+G112-G110</f>
        <v>893</v>
      </c>
      <c r="J112" s="120">
        <f>+N112-N110</f>
        <v>901.9300000000512</v>
      </c>
      <c r="K112" s="50">
        <v>900</v>
      </c>
      <c r="L112" s="34">
        <f>+K112/(G112-G110)*100-100</f>
        <v>0.7838745800671916</v>
      </c>
      <c r="M112" s="40">
        <f>+G112-G$3</f>
        <v>29902</v>
      </c>
      <c r="N112" s="120">
        <f>+H112-H$3</f>
        <v>30201.02000000002</v>
      </c>
      <c r="O112" s="50">
        <f>SUM(K$3:K112)</f>
        <v>30183.79999999993</v>
      </c>
      <c r="P112" s="11">
        <v>0.7881944444444445</v>
      </c>
      <c r="Q112" s="12">
        <v>0.47222222222222227</v>
      </c>
      <c r="R112" s="20">
        <f>+K112/Q112/24</f>
        <v>79.41176470588235</v>
      </c>
      <c r="S112" s="12">
        <f>+P112-P111</f>
        <v>0.5555555555555557</v>
      </c>
      <c r="T112" s="20">
        <f>+K112/S112/24</f>
        <v>67.49999999999999</v>
      </c>
      <c r="U112" s="13">
        <f>SUM(Q$4:Q112)</f>
        <v>15.981250000000003</v>
      </c>
      <c r="V112" s="20">
        <f>+O112/U112/24</f>
        <v>78.69586755312196</v>
      </c>
      <c r="W112" s="13">
        <f>SUM(S$4:S112)</f>
        <v>22.07916666666667</v>
      </c>
      <c r="X112" s="20">
        <f>+O112/W112/24</f>
        <v>56.9613134553688</v>
      </c>
      <c r="Y112" s="31">
        <v>138</v>
      </c>
      <c r="Z112" s="137"/>
      <c r="AA112" s="158">
        <v>0.9138888888888889</v>
      </c>
      <c r="AB112" t="s">
        <v>62</v>
      </c>
    </row>
    <row r="113" spans="1:27" ht="12.75">
      <c r="A113" s="8">
        <v>28</v>
      </c>
      <c r="B113" s="14" t="s">
        <v>16</v>
      </c>
      <c r="C113" s="88">
        <v>56</v>
      </c>
      <c r="D113" s="4" t="s">
        <v>8</v>
      </c>
      <c r="E113" s="26" t="s">
        <v>12</v>
      </c>
      <c r="F113" s="61" t="s">
        <v>95</v>
      </c>
      <c r="G113" s="72"/>
      <c r="H113" s="104"/>
      <c r="I113" s="40"/>
      <c r="J113" s="120"/>
      <c r="K113" s="50"/>
      <c r="L113" s="34"/>
      <c r="M113" s="40"/>
      <c r="N113" s="120"/>
      <c r="O113" s="107"/>
      <c r="P113" s="11">
        <v>0.23680555555555557</v>
      </c>
      <c r="Q113" s="12"/>
      <c r="R113" s="20"/>
      <c r="S113" s="12"/>
      <c r="T113" s="20"/>
      <c r="U113" s="13"/>
      <c r="V113" s="20"/>
      <c r="W113" s="13"/>
      <c r="X113" s="20"/>
      <c r="Y113" s="31"/>
      <c r="Z113" s="137"/>
      <c r="AA113" s="158">
        <v>0.23194444444444443</v>
      </c>
    </row>
    <row r="114" spans="1:28" ht="12.75">
      <c r="A114" s="8"/>
      <c r="B114" s="14"/>
      <c r="C114" s="88"/>
      <c r="D114" s="4" t="s">
        <v>10</v>
      </c>
      <c r="E114" s="91" t="s">
        <v>94</v>
      </c>
      <c r="F114" s="61" t="s">
        <v>30</v>
      </c>
      <c r="G114" s="72">
        <v>691422</v>
      </c>
      <c r="H114" s="104">
        <f>599780+(G114-598954)*1.01</f>
        <v>693172.68</v>
      </c>
      <c r="I114" s="40">
        <f>+G114-G112</f>
        <v>930</v>
      </c>
      <c r="J114" s="120">
        <f>+N114-N112</f>
        <v>939.3000000000466</v>
      </c>
      <c r="K114" s="50">
        <v>936</v>
      </c>
      <c r="L114" s="34">
        <f>+K114/(G114-G112)*100-100</f>
        <v>0.6451612903225765</v>
      </c>
      <c r="M114" s="40">
        <f>+G114-G$3</f>
        <v>30832</v>
      </c>
      <c r="N114" s="120">
        <f>+H114-H$3</f>
        <v>31140.320000000065</v>
      </c>
      <c r="O114" s="50">
        <f>SUM(K$3:K114)</f>
        <v>31119.79999999993</v>
      </c>
      <c r="P114" s="11">
        <v>0.8465277777777778</v>
      </c>
      <c r="Q114" s="12">
        <v>0.41111111111111115</v>
      </c>
      <c r="R114" s="20">
        <f>+K114/Q114/24</f>
        <v>94.86486486486486</v>
      </c>
      <c r="S114" s="142">
        <f>+P114-P113-Z114+Z110</f>
        <v>0.6930555555555555</v>
      </c>
      <c r="T114" s="20">
        <f>+K114/S114/24</f>
        <v>56.27254509018036</v>
      </c>
      <c r="U114" s="13">
        <f>SUM(Q$4:Q114)</f>
        <v>16.392361111111114</v>
      </c>
      <c r="V114" s="20">
        <f>+O114/U114/24</f>
        <v>79.10137682694325</v>
      </c>
      <c r="W114" s="13">
        <f>SUM(S$4:S114)</f>
        <v>22.772222222222226</v>
      </c>
      <c r="X114" s="20">
        <f>+O114/W114/24</f>
        <v>56.94035130519625</v>
      </c>
      <c r="Y114" s="31">
        <v>141</v>
      </c>
      <c r="Z114" s="136">
        <v>0</v>
      </c>
      <c r="AA114" s="158">
        <v>0.8506944444444445</v>
      </c>
      <c r="AB114" t="s">
        <v>56</v>
      </c>
    </row>
    <row r="115" spans="1:27" ht="12.75">
      <c r="A115" s="8">
        <v>29</v>
      </c>
      <c r="B115" s="14" t="s">
        <v>17</v>
      </c>
      <c r="C115" s="83">
        <v>57</v>
      </c>
      <c r="D115" s="4" t="s">
        <v>8</v>
      </c>
      <c r="E115" s="26" t="s">
        <v>12</v>
      </c>
      <c r="F115" s="54"/>
      <c r="G115" s="72"/>
      <c r="H115" s="104"/>
      <c r="I115" s="40"/>
      <c r="J115" s="120"/>
      <c r="K115" s="50"/>
      <c r="L115" s="34"/>
      <c r="M115" s="40"/>
      <c r="N115" s="120"/>
      <c r="O115" s="107"/>
      <c r="P115" s="11">
        <v>0.3194444444444445</v>
      </c>
      <c r="Q115" s="12"/>
      <c r="R115" s="20"/>
      <c r="S115" s="12"/>
      <c r="T115" s="20"/>
      <c r="U115" s="13"/>
      <c r="V115" s="20"/>
      <c r="W115" s="13"/>
      <c r="X115" s="20"/>
      <c r="Y115" s="31"/>
      <c r="Z115" s="137"/>
      <c r="AA115" s="158">
        <v>0.19444444444444445</v>
      </c>
    </row>
    <row r="116" spans="1:28" ht="12.75">
      <c r="A116" s="8"/>
      <c r="B116" s="14"/>
      <c r="C116" s="87"/>
      <c r="D116" s="4" t="s">
        <v>10</v>
      </c>
      <c r="E116" s="91" t="s">
        <v>96</v>
      </c>
      <c r="F116" s="54"/>
      <c r="G116" s="72">
        <v>691994</v>
      </c>
      <c r="H116" s="104">
        <f>599780+(G116-598954)*1.01</f>
        <v>693750.4</v>
      </c>
      <c r="I116" s="40">
        <f>+G116-G114</f>
        <v>572</v>
      </c>
      <c r="J116" s="120">
        <f>+N116-N114</f>
        <v>577.7199999999721</v>
      </c>
      <c r="K116" s="50">
        <v>576</v>
      </c>
      <c r="L116" s="34">
        <f>+K116/(G116-G114)*100-100</f>
        <v>0.6993006993007072</v>
      </c>
      <c r="M116" s="40">
        <f>+G116-G$3</f>
        <v>31404</v>
      </c>
      <c r="N116" s="120">
        <f>+H116-H$3</f>
        <v>31718.040000000037</v>
      </c>
      <c r="O116" s="50">
        <f>SUM(K$3:K116)</f>
        <v>31695.79999999993</v>
      </c>
      <c r="P116" s="11">
        <v>0.7041666666666666</v>
      </c>
      <c r="Q116" s="12">
        <v>0.28958333333333336</v>
      </c>
      <c r="R116" s="20">
        <f>+K116/Q116/24</f>
        <v>82.87769784172662</v>
      </c>
      <c r="S116" s="12">
        <f>+P116-P115</f>
        <v>0.38472222222222213</v>
      </c>
      <c r="T116" s="20">
        <f>+K116/S116/24</f>
        <v>62.38267148014442</v>
      </c>
      <c r="U116" s="13">
        <f>SUM(Q$4:Q116)</f>
        <v>16.681944444444447</v>
      </c>
      <c r="V116" s="20">
        <f>+O116/U116/24</f>
        <v>79.16693031387875</v>
      </c>
      <c r="W116" s="13">
        <f>SUM(S$4:S116)</f>
        <v>23.15694444444445</v>
      </c>
      <c r="X116" s="20">
        <f>+O116/W116/24</f>
        <v>57.03076830804281</v>
      </c>
      <c r="Y116" s="31">
        <v>142</v>
      </c>
      <c r="Z116" s="137"/>
      <c r="AA116" s="158">
        <v>0.8715277777777778</v>
      </c>
      <c r="AB116" t="s">
        <v>62</v>
      </c>
    </row>
    <row r="117" spans="1:27" ht="12.75">
      <c r="A117" s="8">
        <v>30</v>
      </c>
      <c r="B117" s="21" t="s">
        <v>7</v>
      </c>
      <c r="C117" s="88">
        <v>58</v>
      </c>
      <c r="D117" s="4" t="s">
        <v>8</v>
      </c>
      <c r="E117" s="26" t="s">
        <v>12</v>
      </c>
      <c r="F117" s="61" t="s">
        <v>97</v>
      </c>
      <c r="G117" s="72"/>
      <c r="H117" s="104"/>
      <c r="I117" s="40"/>
      <c r="J117" s="120"/>
      <c r="K117" s="50"/>
      <c r="L117" s="34"/>
      <c r="M117" s="40"/>
      <c r="N117" s="120"/>
      <c r="O117" s="107"/>
      <c r="P117" s="11">
        <v>0.2736111111111111</v>
      </c>
      <c r="Q117" s="12"/>
      <c r="R117" s="20"/>
      <c r="S117" s="12"/>
      <c r="T117" s="20"/>
      <c r="U117" s="13"/>
      <c r="V117" s="20"/>
      <c r="W117" s="13"/>
      <c r="X117" s="20"/>
      <c r="Y117" s="31"/>
      <c r="Z117" s="137"/>
      <c r="AA117" s="158">
        <v>0.2152777777777778</v>
      </c>
    </row>
    <row r="118" spans="1:28" ht="12.75">
      <c r="A118" s="8"/>
      <c r="B118" s="14"/>
      <c r="C118" s="88"/>
      <c r="D118" s="4" t="s">
        <v>10</v>
      </c>
      <c r="E118" s="51" t="s">
        <v>98</v>
      </c>
      <c r="F118" s="61"/>
      <c r="G118" s="72">
        <v>692990</v>
      </c>
      <c r="H118" s="104">
        <f>599780+(G118-598954)*1.01</f>
        <v>694756.36</v>
      </c>
      <c r="I118" s="40">
        <f>+G118-G116</f>
        <v>996</v>
      </c>
      <c r="J118" s="120">
        <f>+N118-N116</f>
        <v>1005.9599999999627</v>
      </c>
      <c r="K118" s="50">
        <v>1005</v>
      </c>
      <c r="L118" s="34">
        <f>+K118/(G118-G116)*100-100</f>
        <v>0.9036144578313099</v>
      </c>
      <c r="M118" s="40">
        <f>+G118-G$3</f>
        <v>32400</v>
      </c>
      <c r="N118" s="120">
        <f>+H118-H$3</f>
        <v>32724</v>
      </c>
      <c r="O118" s="50">
        <f>SUM(K$3:K118)</f>
        <v>32700.79999999993</v>
      </c>
      <c r="P118" s="11">
        <v>0.8361111111111111</v>
      </c>
      <c r="Q118" s="12">
        <v>0.3923611111111111</v>
      </c>
      <c r="R118" s="20">
        <f>+K118/Q118/24</f>
        <v>106.72566371681415</v>
      </c>
      <c r="S118" s="12">
        <f>+P118-P117</f>
        <v>0.5625</v>
      </c>
      <c r="T118" s="20">
        <f>+K118/S118/24</f>
        <v>74.44444444444444</v>
      </c>
      <c r="U118" s="13">
        <f>SUM(Q$4:Q118)</f>
        <v>17.074305555555558</v>
      </c>
      <c r="V118" s="20">
        <f>+O118/U118/24</f>
        <v>79.80021962825866</v>
      </c>
      <c r="W118" s="13">
        <f>SUM(S$4:S118)</f>
        <v>23.71944444444445</v>
      </c>
      <c r="X118" s="20">
        <f>+O118/W118/24</f>
        <v>57.443728773860975</v>
      </c>
      <c r="Y118" s="141">
        <v>182</v>
      </c>
      <c r="Z118" s="137"/>
      <c r="AA118" s="158">
        <v>0.8680555555555555</v>
      </c>
      <c r="AB118" t="s">
        <v>62</v>
      </c>
    </row>
    <row r="119" spans="1:27" ht="12.75">
      <c r="A119" s="8">
        <v>31</v>
      </c>
      <c r="B119" s="82" t="s">
        <v>11</v>
      </c>
      <c r="C119" s="88">
        <v>59</v>
      </c>
      <c r="D119" s="4" t="s">
        <v>8</v>
      </c>
      <c r="E119" s="26" t="s">
        <v>12</v>
      </c>
      <c r="F119" s="69"/>
      <c r="G119" s="72"/>
      <c r="H119" s="104"/>
      <c r="I119" s="40"/>
      <c r="J119" s="120"/>
      <c r="K119" s="50"/>
      <c r="L119" s="34"/>
      <c r="M119" s="40"/>
      <c r="N119" s="120"/>
      <c r="O119" s="107"/>
      <c r="P119" s="11">
        <v>0.3548611111111111</v>
      </c>
      <c r="Q119" s="12"/>
      <c r="R119" s="20"/>
      <c r="S119" s="12"/>
      <c r="T119" s="20"/>
      <c r="U119" s="13"/>
      <c r="V119" s="20"/>
      <c r="W119" s="13"/>
      <c r="X119" s="20"/>
      <c r="Y119" s="31"/>
      <c r="Z119" s="137"/>
      <c r="AA119" s="158">
        <v>0.24305555555555555</v>
      </c>
    </row>
    <row r="120" spans="1:28" ht="12.75">
      <c r="A120" s="93"/>
      <c r="B120" s="94"/>
      <c r="C120" s="95"/>
      <c r="D120" s="96" t="s">
        <v>10</v>
      </c>
      <c r="E120" s="152" t="s">
        <v>9</v>
      </c>
      <c r="F120" s="153" t="s">
        <v>48</v>
      </c>
      <c r="G120" s="154">
        <v>694151</v>
      </c>
      <c r="H120" s="155">
        <f>599780+(G120-598954)*1.01</f>
        <v>695928.97</v>
      </c>
      <c r="I120" s="117">
        <f>+G120-G118</f>
        <v>1161</v>
      </c>
      <c r="J120" s="122">
        <f>+N120-N118</f>
        <v>1172.609999999986</v>
      </c>
      <c r="K120" s="50">
        <v>1175</v>
      </c>
      <c r="L120" s="34">
        <f>+K120/(G120-G118)*100-100</f>
        <v>1.2058570198105087</v>
      </c>
      <c r="M120" s="117">
        <f>+G120-G$3</f>
        <v>33561</v>
      </c>
      <c r="N120" s="122">
        <f>+H120-H$3</f>
        <v>33896.609999999986</v>
      </c>
      <c r="O120" s="116">
        <f>SUM(K$3:K120)</f>
        <v>33875.79999999993</v>
      </c>
      <c r="P120" s="115">
        <v>0.8979166666666667</v>
      </c>
      <c r="Q120" s="114">
        <v>0.4215277777777778</v>
      </c>
      <c r="R120" s="113">
        <f>+K120/Q120/24</f>
        <v>116.14497528830314</v>
      </c>
      <c r="S120" s="114">
        <f>+P120-P119</f>
        <v>0.5430555555555556</v>
      </c>
      <c r="T120" s="113">
        <f>+K120/S120/24</f>
        <v>90.15345268542198</v>
      </c>
      <c r="U120" s="123">
        <f>SUM(Q$4:Q120)</f>
        <v>17.495833333333337</v>
      </c>
      <c r="V120" s="124">
        <f>+O120/U120/24</f>
        <v>80.67587520838276</v>
      </c>
      <c r="W120" s="123">
        <f>SUM(S$4:S120)</f>
        <v>24.262500000000003</v>
      </c>
      <c r="X120" s="160">
        <f>+O120/W120/24</f>
        <v>58.17585437059922</v>
      </c>
      <c r="Y120" s="112">
        <v>152</v>
      </c>
      <c r="Z120" s="138"/>
      <c r="AA120" s="159">
        <v>0.8368055555555555</v>
      </c>
      <c r="AB120" t="s">
        <v>62</v>
      </c>
    </row>
    <row r="121" spans="11:24" ht="12.75">
      <c r="K121" s="125">
        <f>SUM(K3:K120)</f>
        <v>33875.79999999993</v>
      </c>
      <c r="L121" s="224">
        <f>+K121/M120*100-100</f>
        <v>0.9379935043649823</v>
      </c>
      <c r="O121" s="108"/>
      <c r="U121" s="225" t="s">
        <v>101</v>
      </c>
      <c r="V121" s="109" t="s">
        <v>42</v>
      </c>
      <c r="W121" s="81"/>
      <c r="X121" s="226"/>
    </row>
    <row r="122" spans="11:18" ht="12.75">
      <c r="K122" s="22"/>
      <c r="N122" s="53"/>
      <c r="O122" s="227" t="s">
        <v>107</v>
      </c>
      <c r="P122" s="228" t="s">
        <v>116</v>
      </c>
      <c r="Q122" s="230" t="s">
        <v>20</v>
      </c>
      <c r="R122" s="229"/>
    </row>
    <row r="123" spans="6:24" ht="12.75">
      <c r="F123" s="262" t="s">
        <v>107</v>
      </c>
      <c r="G123" s="263" t="s">
        <v>111</v>
      </c>
      <c r="H123" s="264" t="s">
        <v>40</v>
      </c>
      <c r="I123" s="265" t="s">
        <v>36</v>
      </c>
      <c r="K123" s="164" t="s">
        <v>105</v>
      </c>
      <c r="L123" s="165"/>
      <c r="M123" s="166"/>
      <c r="N123" s="167" t="s">
        <v>106</v>
      </c>
      <c r="O123" s="196">
        <v>1443</v>
      </c>
      <c r="P123" s="207" t="s">
        <v>108</v>
      </c>
      <c r="Q123" s="205" t="s">
        <v>109</v>
      </c>
      <c r="R123" s="168"/>
      <c r="W123" s="195" t="s">
        <v>132</v>
      </c>
      <c r="X123" s="194" t="s">
        <v>133</v>
      </c>
    </row>
    <row r="124" spans="4:24" ht="12.75">
      <c r="D124" s="232" t="s">
        <v>44</v>
      </c>
      <c r="E124" s="236"/>
      <c r="F124" s="216">
        <f>SUM(K4:K38)</f>
        <v>13430</v>
      </c>
      <c r="G124" s="245">
        <f aca="true" t="shared" si="0" ref="G124:G129">+F124/F$133*100</f>
        <v>39.644820196128286</v>
      </c>
      <c r="H124" s="246">
        <v>17</v>
      </c>
      <c r="I124" s="192">
        <f aca="true" t="shared" si="1" ref="I124:I129">+F124/H124</f>
        <v>790</v>
      </c>
      <c r="K124" s="169" t="s">
        <v>115</v>
      </c>
      <c r="L124" s="170"/>
      <c r="M124" s="171"/>
      <c r="N124" s="172" t="s">
        <v>110</v>
      </c>
      <c r="O124" s="197">
        <v>193</v>
      </c>
      <c r="P124" s="208" t="s">
        <v>124</v>
      </c>
      <c r="Q124" s="206" t="s">
        <v>123</v>
      </c>
      <c r="R124" s="173"/>
      <c r="U124" s="161" t="s">
        <v>127</v>
      </c>
      <c r="V124" s="75"/>
      <c r="W124" s="163">
        <f>SUM(W125:W128)</f>
        <v>58</v>
      </c>
      <c r="X124" s="162">
        <f>SUM(X125:X128)</f>
        <v>43</v>
      </c>
    </row>
    <row r="125" spans="4:24" ht="12.75">
      <c r="D125" s="237" t="s">
        <v>102</v>
      </c>
      <c r="E125" s="238"/>
      <c r="F125" s="217">
        <f>SUM(K4:K38)-K20-K22</f>
        <v>13262</v>
      </c>
      <c r="G125" s="247">
        <f t="shared" si="0"/>
        <v>39.148890948700924</v>
      </c>
      <c r="H125" s="248">
        <f>17-2</f>
        <v>15</v>
      </c>
      <c r="I125" s="193">
        <f t="shared" si="1"/>
        <v>884.1333333333333</v>
      </c>
      <c r="K125" s="174" t="s">
        <v>118</v>
      </c>
      <c r="L125" s="175"/>
      <c r="M125" s="176"/>
      <c r="N125" s="177"/>
      <c r="O125" s="198">
        <v>721</v>
      </c>
      <c r="P125" s="209" t="s">
        <v>122</v>
      </c>
      <c r="Q125" s="223">
        <v>0.517361111111111</v>
      </c>
      <c r="R125" s="178"/>
      <c r="U125" s="164" t="s">
        <v>131</v>
      </c>
      <c r="V125" s="165"/>
      <c r="W125" s="190">
        <v>45</v>
      </c>
      <c r="X125" s="186">
        <v>37</v>
      </c>
    </row>
    <row r="126" spans="4:24" ht="12.75">
      <c r="D126" s="233" t="s">
        <v>52</v>
      </c>
      <c r="E126" s="238"/>
      <c r="F126" s="50">
        <f>SUM(K40:K58)</f>
        <v>1923</v>
      </c>
      <c r="G126" s="247">
        <f t="shared" si="0"/>
        <v>5.676618707159696</v>
      </c>
      <c r="H126" s="249">
        <v>7</v>
      </c>
      <c r="I126" s="250">
        <f t="shared" si="1"/>
        <v>274.7142857142857</v>
      </c>
      <c r="K126" s="266" t="s">
        <v>134</v>
      </c>
      <c r="L126" s="165"/>
      <c r="M126" s="210">
        <v>6</v>
      </c>
      <c r="N126" s="199">
        <f>+M126/M$131*100</f>
        <v>10.16949152542373</v>
      </c>
      <c r="P126" s="19"/>
      <c r="Q126" s="42"/>
      <c r="R126" s="47"/>
      <c r="U126" s="187" t="s">
        <v>128</v>
      </c>
      <c r="V126" s="170"/>
      <c r="W126" s="51">
        <v>5</v>
      </c>
      <c r="X126" s="76">
        <v>1</v>
      </c>
    </row>
    <row r="127" spans="4:24" ht="12.75">
      <c r="D127" s="233" t="s">
        <v>39</v>
      </c>
      <c r="E127" s="238"/>
      <c r="F127" s="50">
        <f>SUM(K60:K76)</f>
        <v>3458.79999999993</v>
      </c>
      <c r="G127" s="247">
        <f t="shared" si="0"/>
        <v>10.210238577391346</v>
      </c>
      <c r="H127" s="249">
        <v>8</v>
      </c>
      <c r="I127" s="250">
        <f t="shared" si="1"/>
        <v>432.34999999999127</v>
      </c>
      <c r="K127" s="267" t="s">
        <v>135</v>
      </c>
      <c r="L127" s="170"/>
      <c r="M127" s="211">
        <v>28</v>
      </c>
      <c r="N127" s="200">
        <f>+M127/M$131*100</f>
        <v>47.45762711864407</v>
      </c>
      <c r="P127" s="19"/>
      <c r="Q127" s="150"/>
      <c r="R127" s="151"/>
      <c r="S127" s="131"/>
      <c r="T127" s="131"/>
      <c r="U127" s="187" t="s">
        <v>130</v>
      </c>
      <c r="V127" s="170"/>
      <c r="W127" s="51">
        <v>4</v>
      </c>
      <c r="X127" s="76">
        <v>1</v>
      </c>
    </row>
    <row r="128" spans="4:24" ht="12.75">
      <c r="D128" s="234" t="s">
        <v>47</v>
      </c>
      <c r="E128" s="238"/>
      <c r="F128" s="50">
        <f>SUM(K78:K120)</f>
        <v>15064</v>
      </c>
      <c r="G128" s="247">
        <f t="shared" si="0"/>
        <v>44.468322519320665</v>
      </c>
      <c r="H128" s="249">
        <v>17.5</v>
      </c>
      <c r="I128" s="250">
        <f t="shared" si="1"/>
        <v>860.8</v>
      </c>
      <c r="K128" s="267" t="s">
        <v>136</v>
      </c>
      <c r="L128" s="170"/>
      <c r="M128" s="211">
        <v>16</v>
      </c>
      <c r="N128" s="200">
        <f>+M128/M$131*100</f>
        <v>27.11864406779661</v>
      </c>
      <c r="P128" s="19"/>
      <c r="Q128" s="36"/>
      <c r="R128" s="151"/>
      <c r="S128" s="131"/>
      <c r="T128" s="131"/>
      <c r="U128" s="188" t="s">
        <v>129</v>
      </c>
      <c r="V128" s="175"/>
      <c r="W128" s="191">
        <v>4</v>
      </c>
      <c r="X128" s="189">
        <v>4</v>
      </c>
    </row>
    <row r="129" spans="4:22" ht="12.75">
      <c r="D129" s="244" t="s">
        <v>117</v>
      </c>
      <c r="E129" s="240"/>
      <c r="F129" s="218">
        <f>SUM(K78:K120)-K100-K102-K104</f>
        <v>13262</v>
      </c>
      <c r="G129" s="251">
        <f t="shared" si="0"/>
        <v>39.148890948700924</v>
      </c>
      <c r="H129" s="252">
        <f>17.5-3</f>
        <v>14.5</v>
      </c>
      <c r="I129" s="253">
        <f t="shared" si="1"/>
        <v>914.6206896551724</v>
      </c>
      <c r="K129" s="267" t="s">
        <v>137</v>
      </c>
      <c r="L129" s="170"/>
      <c r="M129" s="211">
        <v>3</v>
      </c>
      <c r="N129" s="200">
        <f>+M129/M$131*100</f>
        <v>5.084745762711865</v>
      </c>
      <c r="P129" s="19"/>
      <c r="Q129" s="36"/>
      <c r="R129" s="151"/>
      <c r="S129" s="131"/>
      <c r="T129" s="131"/>
      <c r="U129" s="131"/>
      <c r="V129" s="131"/>
    </row>
    <row r="130" spans="4:23" ht="12.75">
      <c r="D130" s="235"/>
      <c r="E130" s="242"/>
      <c r="F130" s="231" t="s">
        <v>43</v>
      </c>
      <c r="G130" s="100"/>
      <c r="H130" s="219">
        <f>SUM(H124:H128)-H125</f>
        <v>49.5</v>
      </c>
      <c r="I130" s="80">
        <f>+F133/H130</f>
        <v>684.3595959595946</v>
      </c>
      <c r="K130" s="179" t="s">
        <v>138</v>
      </c>
      <c r="L130" s="170"/>
      <c r="M130" s="211">
        <v>6</v>
      </c>
      <c r="N130" s="200">
        <f>+M130/M$131*100</f>
        <v>10.16949152542373</v>
      </c>
      <c r="P130" s="19"/>
      <c r="Q130" s="36"/>
      <c r="R130" s="151"/>
      <c r="S130" s="131"/>
      <c r="T130" s="131"/>
      <c r="U130" s="131"/>
      <c r="V130" s="131"/>
      <c r="W130" s="131"/>
    </row>
    <row r="131" spans="4:23" ht="12.75">
      <c r="D131" s="243" t="s">
        <v>45</v>
      </c>
      <c r="E131" s="241"/>
      <c r="F131" s="257">
        <v>0</v>
      </c>
      <c r="G131" s="258">
        <f>+F131/F$133</f>
        <v>0</v>
      </c>
      <c r="H131" s="257">
        <f>1+1+2</f>
        <v>4</v>
      </c>
      <c r="I131" s="259">
        <f>+F131/H131</f>
        <v>0</v>
      </c>
      <c r="K131" s="174" t="s">
        <v>121</v>
      </c>
      <c r="L131" s="180"/>
      <c r="M131" s="212">
        <f>SUM(M126:M130)</f>
        <v>59</v>
      </c>
      <c r="N131" s="201" t="s">
        <v>111</v>
      </c>
      <c r="P131" s="149"/>
      <c r="Q131" s="36"/>
      <c r="R131" s="151"/>
      <c r="S131" s="131"/>
      <c r="T131" s="131"/>
      <c r="U131" s="156"/>
      <c r="V131" s="131"/>
      <c r="W131" s="131"/>
    </row>
    <row r="132" spans="4:17" ht="12.75">
      <c r="D132" s="239" t="s">
        <v>104</v>
      </c>
      <c r="E132" s="180"/>
      <c r="F132" s="260">
        <v>0</v>
      </c>
      <c r="G132" s="255">
        <f>+F132/F$133</f>
        <v>0</v>
      </c>
      <c r="H132" s="260">
        <f>2.5+3</f>
        <v>5.5</v>
      </c>
      <c r="I132" s="261">
        <f>+F132/H132</f>
        <v>0</v>
      </c>
      <c r="K132" s="181"/>
      <c r="L132" s="165"/>
      <c r="M132" s="166"/>
      <c r="N132" s="213" t="s">
        <v>112</v>
      </c>
      <c r="O132" s="202" t="s">
        <v>113</v>
      </c>
      <c r="P132" s="220" t="s">
        <v>114</v>
      </c>
      <c r="Q132" s="47"/>
    </row>
    <row r="133" spans="5:16" ht="12.75">
      <c r="E133" s="37"/>
      <c r="F133" s="77">
        <f>SUM(F124:F132)-F125-F129</f>
        <v>33875.79999999993</v>
      </c>
      <c r="H133" s="256">
        <f>SUM(H130:H132)</f>
        <v>59</v>
      </c>
      <c r="I133" s="254">
        <f>+F133/H133</f>
        <v>574.1661016949141</v>
      </c>
      <c r="K133" s="179" t="s">
        <v>119</v>
      </c>
      <c r="L133" s="170"/>
      <c r="M133" s="182"/>
      <c r="N133" s="214">
        <v>0.23680555555555557</v>
      </c>
      <c r="O133" s="203">
        <v>0.3951388888888889</v>
      </c>
      <c r="P133" s="221">
        <v>0.2972222222222222</v>
      </c>
    </row>
    <row r="134" spans="11:16" ht="12.75">
      <c r="K134" s="183" t="s">
        <v>120</v>
      </c>
      <c r="L134" s="184"/>
      <c r="M134" s="185"/>
      <c r="N134" s="215">
        <v>0.6069444444444444</v>
      </c>
      <c r="O134" s="204">
        <v>0.9500000000000001</v>
      </c>
      <c r="P134" s="222">
        <v>0.8131944444444444</v>
      </c>
    </row>
  </sheetData>
  <sheetProtection/>
  <mergeCells count="4">
    <mergeCell ref="Q1:R1"/>
    <mergeCell ref="S1:T1"/>
    <mergeCell ref="W1:X1"/>
    <mergeCell ref="U1:V1"/>
  </mergeCells>
  <printOptions/>
  <pageMargins left="0.1968503937007874" right="0" top="0" bottom="0" header="0" footer="0.5118110236220472"/>
  <pageSetup fitToHeight="99" fitToWidth="1" horizontalDpi="600" verticalDpi="600" orientation="landscape" paperSize="9" scale="91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69">
      <selection activeCell="I92" sqref="I92"/>
    </sheetView>
  </sheetViews>
  <sheetFormatPr defaultColWidth="9.140625" defaultRowHeight="12.75"/>
  <sheetData>
    <row r="1" spans="1:9" ht="12.75">
      <c r="A1" s="7">
        <v>0.26875</v>
      </c>
      <c r="B1" s="11">
        <v>0.8798611111111111</v>
      </c>
      <c r="D1" s="11">
        <v>0.23263888888888887</v>
      </c>
      <c r="E1" s="11"/>
      <c r="G1" s="56">
        <v>0.5125</v>
      </c>
      <c r="H1" s="56">
        <v>0.6111111111111112</v>
      </c>
      <c r="I1" s="50">
        <v>1438</v>
      </c>
    </row>
    <row r="2" spans="1:9" ht="12.75">
      <c r="A2" s="11">
        <v>0.2833333333333333</v>
      </c>
      <c r="B2" s="11">
        <v>0.8472222222222222</v>
      </c>
      <c r="D2" s="11">
        <v>0.23680555555555557</v>
      </c>
      <c r="E2" s="11">
        <v>0.6069444444444444</v>
      </c>
      <c r="G2" s="56"/>
      <c r="H2" s="56"/>
      <c r="I2" s="50"/>
    </row>
    <row r="3" spans="1:9" ht="12.75">
      <c r="A3" s="11">
        <v>0.27847222222222223</v>
      </c>
      <c r="B3" s="11">
        <v>0.90625</v>
      </c>
      <c r="D3" s="11">
        <v>0.25</v>
      </c>
      <c r="E3" s="11">
        <v>0.6770833333333334</v>
      </c>
      <c r="G3" s="56">
        <v>0.41041666666666665</v>
      </c>
      <c r="H3" s="56">
        <v>0.5638888888888889</v>
      </c>
      <c r="I3" s="50">
        <v>1061</v>
      </c>
    </row>
    <row r="4" spans="1:9" ht="12.75">
      <c r="A4" s="11">
        <v>0.28402777777777777</v>
      </c>
      <c r="B4" s="11">
        <v>0.8430555555555556</v>
      </c>
      <c r="D4" s="11">
        <v>0.2534722222222222</v>
      </c>
      <c r="E4" s="11">
        <v>0.68125</v>
      </c>
      <c r="G4" s="56"/>
      <c r="H4" s="56"/>
      <c r="I4" s="50"/>
    </row>
    <row r="5" spans="1:9" ht="12.75">
      <c r="A5" s="11">
        <v>0.29305555555555557</v>
      </c>
      <c r="B5" s="11">
        <v>0.813888888888889</v>
      </c>
      <c r="D5" s="7">
        <v>0.2555555555555556</v>
      </c>
      <c r="E5" s="11">
        <v>0.7041666666666666</v>
      </c>
      <c r="G5" s="56">
        <v>0.375</v>
      </c>
      <c r="H5" s="56">
        <v>0.5444444444444444</v>
      </c>
      <c r="I5" s="50">
        <v>894</v>
      </c>
    </row>
    <row r="6" spans="1:9" ht="12.75">
      <c r="A6" s="7">
        <v>0.30069444444444443</v>
      </c>
      <c r="B6" s="11">
        <v>0.8319444444444444</v>
      </c>
      <c r="D6" s="11">
        <v>0.25625</v>
      </c>
      <c r="E6" s="11">
        <v>0.7409722222222223</v>
      </c>
      <c r="G6" s="56"/>
      <c r="H6" s="56"/>
      <c r="I6" s="50"/>
    </row>
    <row r="7" spans="1:9" ht="12.75">
      <c r="A7" s="11">
        <v>0.2708333333333333</v>
      </c>
      <c r="B7" s="11">
        <v>0.88125</v>
      </c>
      <c r="D7" s="7">
        <v>0.2576388888888889</v>
      </c>
      <c r="E7" s="11">
        <v>0.7430555555555555</v>
      </c>
      <c r="G7" s="56">
        <v>0.4472222222222222</v>
      </c>
      <c r="H7" s="56">
        <v>0.5590277777777778</v>
      </c>
      <c r="I7" s="50">
        <v>909</v>
      </c>
    </row>
    <row r="8" spans="1:9" ht="12.75">
      <c r="A8" s="7">
        <v>0.2902777777777778</v>
      </c>
      <c r="B8" s="11">
        <v>0.75</v>
      </c>
      <c r="D8" s="11">
        <v>0.2611111111111111</v>
      </c>
      <c r="E8" s="11">
        <v>0.7493055555555556</v>
      </c>
      <c r="G8" s="56"/>
      <c r="H8" s="56"/>
      <c r="I8" s="50"/>
    </row>
    <row r="9" spans="1:9" ht="12.75">
      <c r="A9" s="11">
        <v>0.2847222222222222</v>
      </c>
      <c r="B9" s="145"/>
      <c r="D9" s="7">
        <v>0.26875</v>
      </c>
      <c r="E9" s="11">
        <v>0.75</v>
      </c>
      <c r="G9" s="56">
        <v>0.42430555555555555</v>
      </c>
      <c r="H9" s="56">
        <v>0.5208333333333335</v>
      </c>
      <c r="I9" s="50">
        <v>865</v>
      </c>
    </row>
    <row r="10" spans="1:9" ht="12.75">
      <c r="A10" s="145"/>
      <c r="B10" s="145"/>
      <c r="D10" s="11">
        <v>0.26875</v>
      </c>
      <c r="E10" s="11">
        <v>0.7583333333333333</v>
      </c>
      <c r="G10" s="56"/>
      <c r="H10" s="56"/>
      <c r="I10" s="50"/>
    </row>
    <row r="11" spans="1:9" ht="12.75">
      <c r="A11" s="7">
        <v>0.30625</v>
      </c>
      <c r="B11" s="7">
        <v>0.8236111111111111</v>
      </c>
      <c r="D11" s="7">
        <v>0.2708333333333333</v>
      </c>
      <c r="E11" s="7">
        <v>0.7597222222222223</v>
      </c>
      <c r="G11" s="56">
        <v>0.3416666666666666</v>
      </c>
      <c r="H11" s="56">
        <v>0.4479166666666667</v>
      </c>
      <c r="I11" s="50">
        <v>599</v>
      </c>
    </row>
    <row r="12" spans="1:9" ht="12.75">
      <c r="A12" s="11">
        <v>0.2576388888888889</v>
      </c>
      <c r="B12" s="11">
        <v>0.9041666666666667</v>
      </c>
      <c r="D12" s="11">
        <v>0.2722222222222222</v>
      </c>
      <c r="E12" s="11">
        <v>0.7645833333333334</v>
      </c>
      <c r="G12" s="56"/>
      <c r="H12" s="56"/>
      <c r="I12" s="50"/>
    </row>
    <row r="13" spans="1:9" ht="12.75">
      <c r="A13" s="11">
        <v>0.26875</v>
      </c>
      <c r="B13" s="11">
        <v>0.7645833333333334</v>
      </c>
      <c r="D13" s="11">
        <v>0.2736111111111111</v>
      </c>
      <c r="E13" s="11">
        <v>0.775</v>
      </c>
      <c r="G13" s="56">
        <v>0.43333333333333335</v>
      </c>
      <c r="H13" s="56">
        <v>0.5687499999999999</v>
      </c>
      <c r="I13" s="50">
        <v>868</v>
      </c>
    </row>
    <row r="14" spans="1:9" ht="12.75">
      <c r="A14" s="11">
        <v>0.2534722222222222</v>
      </c>
      <c r="B14" s="11">
        <v>0.907638888888889</v>
      </c>
      <c r="D14" s="11">
        <v>0.275</v>
      </c>
      <c r="E14" s="11">
        <v>0.7756944444444445</v>
      </c>
      <c r="G14" s="56"/>
      <c r="H14" s="56"/>
      <c r="I14" s="50"/>
    </row>
    <row r="15" spans="1:9" ht="12.75">
      <c r="A15" s="11">
        <v>0.3020833333333333</v>
      </c>
      <c r="B15" s="11">
        <v>0.9090277777777778</v>
      </c>
      <c r="D15" s="11">
        <v>0.27569444444444446</v>
      </c>
      <c r="E15" s="11">
        <v>0.7763888888888889</v>
      </c>
      <c r="G15" s="56">
        <v>0.34791666666666665</v>
      </c>
      <c r="H15" s="56">
        <v>0.4597222222222222</v>
      </c>
      <c r="I15" s="50">
        <v>690</v>
      </c>
    </row>
    <row r="16" spans="1:9" ht="12.75">
      <c r="A16" s="11">
        <v>0.30277777777777776</v>
      </c>
      <c r="B16" s="11">
        <v>0.8013888888888889</v>
      </c>
      <c r="D16" s="11">
        <v>0.2777777777777778</v>
      </c>
      <c r="E16" s="11">
        <v>0.7791666666666667</v>
      </c>
      <c r="G16" s="56"/>
      <c r="H16" s="56"/>
      <c r="I16" s="50"/>
    </row>
    <row r="17" spans="1:9" ht="12.75">
      <c r="A17" s="11">
        <v>0.28055555555555556</v>
      </c>
      <c r="B17" s="11">
        <v>0.8680555555555555</v>
      </c>
      <c r="D17" s="11">
        <v>0.2777777777777778</v>
      </c>
      <c r="E17" s="11">
        <v>0.779861111111111</v>
      </c>
      <c r="G17" s="56">
        <v>0.4173611111111111</v>
      </c>
      <c r="H17" s="56">
        <v>0.4756944444444444</v>
      </c>
      <c r="I17" s="50">
        <v>872</v>
      </c>
    </row>
    <row r="18" spans="1:9" ht="12.75">
      <c r="A18" s="145"/>
      <c r="B18" s="145"/>
      <c r="D18" s="11">
        <v>0.27847222222222223</v>
      </c>
      <c r="E18" s="11">
        <v>0.7819444444444444</v>
      </c>
      <c r="G18" s="56"/>
      <c r="H18" s="56"/>
      <c r="I18" s="50"/>
    </row>
    <row r="19" spans="1:9" ht="12.75">
      <c r="A19" s="145"/>
      <c r="B19" s="145"/>
      <c r="D19" s="11">
        <v>0.27847222222222223</v>
      </c>
      <c r="E19" s="11">
        <v>0.7819444444444444</v>
      </c>
      <c r="G19" s="56">
        <v>0.5305555555555556</v>
      </c>
      <c r="H19" s="56">
        <v>0.6048611111111111</v>
      </c>
      <c r="I19" s="50">
        <v>941</v>
      </c>
    </row>
    <row r="20" spans="1:9" ht="12.75">
      <c r="A20" s="11">
        <v>0.3951388888888889</v>
      </c>
      <c r="B20" s="11">
        <v>0.8125</v>
      </c>
      <c r="D20" s="11">
        <v>0.2798611111111111</v>
      </c>
      <c r="E20" s="11">
        <v>0.782638888888889</v>
      </c>
      <c r="G20" s="56"/>
      <c r="H20" s="56"/>
      <c r="I20" s="50"/>
    </row>
    <row r="21" spans="1:9" ht="12.75">
      <c r="A21" s="11">
        <v>0.3847222222222222</v>
      </c>
      <c r="B21" s="11">
        <v>0.7819444444444444</v>
      </c>
      <c r="D21" s="11">
        <v>0.28055555555555556</v>
      </c>
      <c r="E21" s="11">
        <v>0.7868055555555555</v>
      </c>
      <c r="G21" s="56">
        <v>0.3652777777777778</v>
      </c>
      <c r="H21" s="56">
        <v>0.4958333333333334</v>
      </c>
      <c r="I21" s="50">
        <v>668</v>
      </c>
    </row>
    <row r="22" spans="1:9" ht="12.75">
      <c r="A22" s="11">
        <v>0.3236111111111111</v>
      </c>
      <c r="B22" s="11">
        <v>0.7763888888888889</v>
      </c>
      <c r="D22" s="11">
        <v>0.2833333333333333</v>
      </c>
      <c r="E22" s="11">
        <v>0.7881944444444445</v>
      </c>
      <c r="G22" s="56"/>
      <c r="H22" s="56"/>
      <c r="I22" s="50"/>
    </row>
    <row r="23" spans="1:9" ht="12.75">
      <c r="A23" s="11">
        <v>0.2777777777777778</v>
      </c>
      <c r="B23" s="11">
        <v>0.6770833333333334</v>
      </c>
      <c r="D23" s="11">
        <v>0.28402777777777777</v>
      </c>
      <c r="E23" s="11">
        <v>0.8013888888888889</v>
      </c>
      <c r="G23" s="56">
        <v>0.4777777777777778</v>
      </c>
      <c r="H23" s="56">
        <v>0.6125000000000002</v>
      </c>
      <c r="I23" s="50">
        <v>982</v>
      </c>
    </row>
    <row r="24" spans="1:9" ht="12.75">
      <c r="A24" s="11">
        <v>0.2888888888888889</v>
      </c>
      <c r="B24" s="11">
        <v>0.7583333333333333</v>
      </c>
      <c r="D24" s="11">
        <v>0.2847222222222222</v>
      </c>
      <c r="E24" s="11">
        <v>0.8125</v>
      </c>
      <c r="G24" s="56"/>
      <c r="H24" s="56"/>
      <c r="I24" s="50"/>
    </row>
    <row r="25" spans="1:9" ht="12.75">
      <c r="A25" s="11">
        <v>0.31875</v>
      </c>
      <c r="B25" s="11">
        <v>0.6069444444444444</v>
      </c>
      <c r="D25" s="11">
        <v>0.2888888888888889</v>
      </c>
      <c r="E25" s="11">
        <v>0.813888888888889</v>
      </c>
      <c r="G25" s="56">
        <v>0.4701388888888889</v>
      </c>
      <c r="H25" s="56">
        <v>0.6069444444444445</v>
      </c>
      <c r="I25" s="50">
        <v>1173</v>
      </c>
    </row>
    <row r="26" spans="1:9" ht="12.75">
      <c r="A26" s="11">
        <v>0.37847222222222227</v>
      </c>
      <c r="B26" s="11"/>
      <c r="D26" s="11">
        <v>0.2902777777777778</v>
      </c>
      <c r="E26" s="11">
        <v>0.8236111111111111</v>
      </c>
      <c r="G26" s="56"/>
      <c r="H26" s="56"/>
      <c r="I26" s="50"/>
    </row>
    <row r="27" spans="1:9" ht="12.75">
      <c r="A27" s="145"/>
      <c r="B27" s="145"/>
      <c r="D27" s="11">
        <v>0.2916666666666667</v>
      </c>
      <c r="E27" s="11">
        <v>0.8263888888888888</v>
      </c>
      <c r="G27" s="56">
        <v>0.3548611111111111</v>
      </c>
      <c r="H27" s="56">
        <v>0.4569444444444445</v>
      </c>
      <c r="I27" s="50">
        <v>631</v>
      </c>
    </row>
    <row r="28" spans="1:9" ht="12.75">
      <c r="A28" s="11">
        <v>0.2916666666666667</v>
      </c>
      <c r="B28" s="11">
        <v>0.95</v>
      </c>
      <c r="D28" s="11">
        <v>0.29305555555555557</v>
      </c>
      <c r="E28" s="11">
        <v>0.8319444444444444</v>
      </c>
      <c r="G28" s="56"/>
      <c r="H28" s="56"/>
      <c r="I28" s="50"/>
    </row>
    <row r="29" spans="1:9" ht="12.75">
      <c r="A29" s="11">
        <v>0.3680555555555556</v>
      </c>
      <c r="B29" s="11">
        <v>0.8263888888888888</v>
      </c>
      <c r="D29" s="11">
        <v>0.2972222222222222</v>
      </c>
      <c r="E29" s="11">
        <v>0.8361111111111111</v>
      </c>
      <c r="G29" s="56">
        <v>0.4361111111111111</v>
      </c>
      <c r="H29" s="56">
        <v>0.5874999999999999</v>
      </c>
      <c r="I29" s="50">
        <v>667</v>
      </c>
    </row>
    <row r="30" spans="1:5" ht="12.75">
      <c r="A30" s="11">
        <v>0.3034722222222222</v>
      </c>
      <c r="B30" s="11">
        <v>0.8902777777777778</v>
      </c>
      <c r="D30" s="11">
        <v>0.30069444444444443</v>
      </c>
      <c r="E30" s="11">
        <v>0.8430555555555556</v>
      </c>
    </row>
    <row r="31" spans="1:9" ht="12.75">
      <c r="A31" s="11">
        <v>0.3194444444444445</v>
      </c>
      <c r="B31" s="11">
        <v>0.9041666666666667</v>
      </c>
      <c r="D31" s="11">
        <v>0.3020833333333333</v>
      </c>
      <c r="E31" s="11">
        <v>0.845138888888889</v>
      </c>
      <c r="G31" s="56">
        <v>0.2520833333333333</v>
      </c>
      <c r="H31" s="56">
        <v>0.4173611111111111</v>
      </c>
      <c r="I31" s="50">
        <v>277</v>
      </c>
    </row>
    <row r="32" spans="1:9" ht="12.75">
      <c r="A32" s="11">
        <v>0.3756944444444445</v>
      </c>
      <c r="B32" s="11">
        <v>0.7791666666666667</v>
      </c>
      <c r="D32" s="11">
        <v>0.30277777777777776</v>
      </c>
      <c r="E32" s="11">
        <v>0.8465277777777778</v>
      </c>
      <c r="G32" s="56"/>
      <c r="H32" s="56"/>
      <c r="I32" s="50"/>
    </row>
    <row r="33" spans="1:9" ht="12.75">
      <c r="A33" s="11">
        <v>0.2555555555555556</v>
      </c>
      <c r="B33" s="11">
        <v>0.7430555555555555</v>
      </c>
      <c r="D33" s="11">
        <v>0.3034722222222222</v>
      </c>
      <c r="E33" s="11">
        <v>0.8472222222222222</v>
      </c>
      <c r="G33" s="56">
        <v>0.16458333333333333</v>
      </c>
      <c r="H33" s="56">
        <v>0.39722222222222225</v>
      </c>
      <c r="I33" s="50">
        <v>193</v>
      </c>
    </row>
    <row r="34" spans="1:9" ht="12.75">
      <c r="A34" s="11">
        <v>0.2722222222222222</v>
      </c>
      <c r="B34" s="11">
        <v>0.7493055555555556</v>
      </c>
      <c r="D34" s="11">
        <v>0.3055555555555555</v>
      </c>
      <c r="E34" s="11">
        <v>0.8576388888888888</v>
      </c>
      <c r="G34" s="56"/>
      <c r="H34" s="56"/>
      <c r="I34" s="50"/>
    </row>
    <row r="35" spans="1:9" ht="12.75">
      <c r="A35" s="11">
        <v>0.3055555555555555</v>
      </c>
      <c r="B35" s="145"/>
      <c r="D35" s="11">
        <v>0.30625</v>
      </c>
      <c r="E35" s="11">
        <v>0.8680555555555555</v>
      </c>
      <c r="G35" s="56">
        <v>0.26458333333333334</v>
      </c>
      <c r="H35" s="56">
        <v>0.4527777777777778</v>
      </c>
      <c r="I35" s="50">
        <v>381</v>
      </c>
    </row>
    <row r="36" spans="1:9" ht="12.75">
      <c r="A36" s="145"/>
      <c r="B36" s="11">
        <v>0.8576388888888888</v>
      </c>
      <c r="D36" s="11">
        <v>0.31875</v>
      </c>
      <c r="E36" s="11">
        <v>0.8798611111111111</v>
      </c>
      <c r="G36" s="56"/>
      <c r="H36" s="56"/>
      <c r="I36" s="50"/>
    </row>
    <row r="37" spans="1:9" ht="12.75">
      <c r="A37" s="11">
        <v>0.2972222222222222</v>
      </c>
      <c r="B37" s="11">
        <v>0.7756944444444445</v>
      </c>
      <c r="D37" s="11">
        <v>0.3194444444444445</v>
      </c>
      <c r="E37" s="11">
        <v>0.88125</v>
      </c>
      <c r="G37" s="56">
        <v>0.22916666666666666</v>
      </c>
      <c r="H37" s="56">
        <v>0.3993055555555556</v>
      </c>
      <c r="I37" s="50">
        <v>343</v>
      </c>
    </row>
    <row r="38" spans="1:9" ht="12.75">
      <c r="A38" s="11">
        <v>0.275</v>
      </c>
      <c r="B38" s="11">
        <v>0.8923611111111112</v>
      </c>
      <c r="D38" s="11">
        <v>0.3194444444444445</v>
      </c>
      <c r="E38" s="11">
        <v>0.8895833333333334</v>
      </c>
      <c r="G38" s="56"/>
      <c r="H38" s="56"/>
      <c r="I38" s="50"/>
    </row>
    <row r="39" spans="1:9" ht="12.75">
      <c r="A39" s="11">
        <v>0.32430555555555557</v>
      </c>
      <c r="B39" s="11">
        <v>0.845138888888889</v>
      </c>
      <c r="D39" s="11">
        <v>0.3236111111111111</v>
      </c>
      <c r="E39" s="11">
        <v>0.8902777777777778</v>
      </c>
      <c r="G39" s="56">
        <v>0.23680555555555557</v>
      </c>
      <c r="H39" s="56">
        <v>0.4694444444444444</v>
      </c>
      <c r="I39" s="50">
        <v>296</v>
      </c>
    </row>
    <row r="40" spans="1:9" ht="12.75">
      <c r="A40" s="11">
        <v>0.2798611111111111</v>
      </c>
      <c r="B40" s="11">
        <v>0.775</v>
      </c>
      <c r="D40" s="11">
        <v>0.32430555555555557</v>
      </c>
      <c r="E40" s="11">
        <v>0.8923611111111112</v>
      </c>
      <c r="G40" s="56"/>
      <c r="H40" s="56"/>
      <c r="I40" s="50"/>
    </row>
    <row r="41" spans="1:9" ht="12.75">
      <c r="A41" s="11">
        <v>0.2611111111111111</v>
      </c>
      <c r="B41" s="11">
        <v>0.8895833333333334</v>
      </c>
      <c r="D41" s="11">
        <v>0.33125</v>
      </c>
      <c r="E41" s="11">
        <v>0.8979166666666667</v>
      </c>
      <c r="G41" s="56">
        <v>0.15902777777777777</v>
      </c>
      <c r="H41" s="56">
        <v>0.2881944444444444</v>
      </c>
      <c r="I41" s="50">
        <v>229</v>
      </c>
    </row>
    <row r="42" spans="1:9" ht="12.75">
      <c r="A42" s="11">
        <v>0.2777777777777778</v>
      </c>
      <c r="B42" s="11">
        <v>0.7597222222222223</v>
      </c>
      <c r="D42" s="11">
        <v>0.3416666666666666</v>
      </c>
      <c r="E42" s="11">
        <v>0.9041666666666667</v>
      </c>
      <c r="G42" s="56"/>
      <c r="H42" s="56"/>
      <c r="I42" s="50"/>
    </row>
    <row r="43" spans="1:9" ht="12.75">
      <c r="A43" s="11">
        <v>0.33125</v>
      </c>
      <c r="B43" s="11">
        <v>0.7409722222222223</v>
      </c>
      <c r="D43" s="11">
        <v>0.3548611111111111</v>
      </c>
      <c r="E43" s="11">
        <v>0.9041666666666667</v>
      </c>
      <c r="G43" s="56">
        <v>0.2673611111111111</v>
      </c>
      <c r="H43" s="56">
        <v>0.6583333333333332</v>
      </c>
      <c r="I43" s="50">
        <v>515</v>
      </c>
    </row>
    <row r="44" spans="1:9" ht="12.75">
      <c r="A44" s="11">
        <v>0.25</v>
      </c>
      <c r="B44" s="11">
        <v>0.779861111111111</v>
      </c>
      <c r="D44" s="11">
        <v>0.3680555555555556</v>
      </c>
      <c r="E44" s="11">
        <v>0.90625</v>
      </c>
      <c r="G44" s="56"/>
      <c r="H44" s="56"/>
      <c r="I44" s="50"/>
    </row>
    <row r="45" spans="1:9" ht="12.75">
      <c r="A45" s="11">
        <v>0.27847222222222223</v>
      </c>
      <c r="B45" s="11">
        <v>0.68125</v>
      </c>
      <c r="D45" s="11">
        <v>0.3756944444444445</v>
      </c>
      <c r="E45" s="11">
        <v>0.907638888888889</v>
      </c>
      <c r="G45" s="56">
        <v>0.3347222222222222</v>
      </c>
      <c r="H45" s="56">
        <v>0.45833333333333326</v>
      </c>
      <c r="I45" s="50">
        <v>567</v>
      </c>
    </row>
    <row r="46" spans="1:9" ht="12.75">
      <c r="A46" s="11">
        <v>0.3416666666666666</v>
      </c>
      <c r="B46" s="11">
        <v>0.7819444444444444</v>
      </c>
      <c r="D46" s="11">
        <v>0.37847222222222227</v>
      </c>
      <c r="E46" s="11">
        <v>0.9090277777777778</v>
      </c>
      <c r="G46" s="56"/>
      <c r="H46" s="56"/>
      <c r="I46" s="50"/>
    </row>
    <row r="47" spans="1:9" ht="12.75">
      <c r="A47" s="11">
        <v>0.25625</v>
      </c>
      <c r="B47" s="11">
        <v>0.7868055555555555</v>
      </c>
      <c r="D47" s="11">
        <v>0.3847222222222222</v>
      </c>
      <c r="E47" s="11">
        <v>0.95</v>
      </c>
      <c r="G47" s="56">
        <v>0.3451388888888889</v>
      </c>
      <c r="H47" s="56">
        <v>0.5868055555555556</v>
      </c>
      <c r="I47" s="50">
        <f>+H63</f>
        <v>0.4951388888888889</v>
      </c>
    </row>
    <row r="48" spans="1:9" ht="12.75">
      <c r="A48" s="11">
        <v>0.27569444444444446</v>
      </c>
      <c r="B48" s="11">
        <v>0.782638888888889</v>
      </c>
      <c r="D48" s="11">
        <v>0.3951388888888889</v>
      </c>
      <c r="E48" s="145"/>
      <c r="G48" s="56"/>
      <c r="H48" s="56"/>
      <c r="I48" s="50"/>
    </row>
    <row r="49" spans="1:9" ht="12.75">
      <c r="A49" s="11">
        <v>0.23263888888888887</v>
      </c>
      <c r="B49" s="11">
        <v>0.7881944444444445</v>
      </c>
      <c r="D49" s="145"/>
      <c r="E49" s="145"/>
      <c r="G49" s="56">
        <v>0.2465277777777778</v>
      </c>
      <c r="H49" s="56">
        <v>0.5847222222222221</v>
      </c>
      <c r="I49" s="50">
        <v>465</v>
      </c>
    </row>
    <row r="50" spans="1:9" ht="12.75">
      <c r="A50" s="11">
        <v>0.23680555555555557</v>
      </c>
      <c r="B50" s="11">
        <v>0.8465277777777778</v>
      </c>
      <c r="D50" s="145"/>
      <c r="E50" s="145"/>
      <c r="G50" s="56"/>
      <c r="H50" s="56"/>
      <c r="I50" s="50"/>
    </row>
    <row r="51" spans="1:9" ht="12.75">
      <c r="A51" s="11">
        <v>0.3194444444444445</v>
      </c>
      <c r="B51" s="11">
        <v>0.7041666666666666</v>
      </c>
      <c r="D51" s="145"/>
      <c r="E51" s="145"/>
      <c r="G51" s="56">
        <v>0.2340277777777778</v>
      </c>
      <c r="H51" s="56">
        <v>0.4034722222222222</v>
      </c>
      <c r="I51" s="50">
        <v>435</v>
      </c>
    </row>
    <row r="52" spans="1:9" ht="12.75">
      <c r="A52" s="11">
        <v>0.2736111111111111</v>
      </c>
      <c r="B52" s="11">
        <v>0.8361111111111111</v>
      </c>
      <c r="D52" s="145"/>
      <c r="E52" s="145"/>
      <c r="G52" s="56"/>
      <c r="H52" s="56"/>
      <c r="I52" s="50"/>
    </row>
    <row r="53" spans="1:9" ht="12.75">
      <c r="A53" s="11">
        <v>0.3548611111111111</v>
      </c>
      <c r="B53" s="115">
        <v>0.8979166666666667</v>
      </c>
      <c r="D53" s="145"/>
      <c r="E53" s="146"/>
      <c r="G53" s="56">
        <v>0.3375</v>
      </c>
      <c r="H53" s="56">
        <v>0.4874999999999999</v>
      </c>
      <c r="I53" s="50">
        <v>404</v>
      </c>
    </row>
    <row r="54" spans="1:9" ht="12.75">
      <c r="A54" s="144">
        <f>SUM(A1:A53)</f>
        <v>14.250694444444447</v>
      </c>
      <c r="B54" s="144">
        <f>SUM(B1:B53)</f>
        <v>37.40902777777777</v>
      </c>
      <c r="G54" s="56"/>
      <c r="H54" s="56"/>
      <c r="I54" s="50"/>
    </row>
    <row r="55" spans="1:9" ht="12.75">
      <c r="A55" s="56">
        <f>+A54/48</f>
        <v>0.29688946759259266</v>
      </c>
      <c r="B55" s="56">
        <f>+B54/46</f>
        <v>0.8132397342995168</v>
      </c>
      <c r="G55" s="56">
        <v>0.26180555555555557</v>
      </c>
      <c r="H55" s="56">
        <v>0.47708333333333336</v>
      </c>
      <c r="I55" s="50">
        <v>323</v>
      </c>
    </row>
    <row r="56" spans="7:9" ht="12.75">
      <c r="G56" s="56"/>
      <c r="H56" s="56"/>
      <c r="I56" s="50"/>
    </row>
    <row r="57" spans="7:9" ht="12.75">
      <c r="G57" s="56">
        <v>0.3993055555555556</v>
      </c>
      <c r="H57" s="56">
        <v>0.47847222222222224</v>
      </c>
      <c r="I57" s="50">
        <v>735</v>
      </c>
    </row>
    <row r="58" spans="7:9" ht="12.75">
      <c r="G58" s="56"/>
      <c r="H58" s="56"/>
      <c r="I58" s="50"/>
    </row>
    <row r="59" spans="7:9" ht="12.75">
      <c r="G59" s="56">
        <v>0.5791666666666667</v>
      </c>
      <c r="H59" s="56">
        <v>0.6590277777777778</v>
      </c>
      <c r="I59" s="50">
        <v>1443</v>
      </c>
    </row>
    <row r="60" spans="7:9" ht="12.75">
      <c r="G60" s="56"/>
      <c r="H60" s="56"/>
      <c r="I60" s="50"/>
    </row>
    <row r="61" spans="7:9" ht="12.75">
      <c r="G61" s="56">
        <v>0.4576388888888889</v>
      </c>
      <c r="H61" s="56">
        <v>0.5625000000000001</v>
      </c>
      <c r="I61" s="50">
        <v>980</v>
      </c>
    </row>
    <row r="62" spans="7:9" ht="12.75">
      <c r="G62" s="56"/>
      <c r="H62" s="56"/>
      <c r="I62" s="50"/>
    </row>
    <row r="63" spans="7:9" ht="12.75">
      <c r="G63" s="56">
        <v>0.3972222222222222</v>
      </c>
      <c r="H63" s="56">
        <v>0.4951388888888889</v>
      </c>
      <c r="I63" s="50">
        <v>677</v>
      </c>
    </row>
    <row r="64" spans="7:9" ht="12.75">
      <c r="G64" s="56"/>
      <c r="H64" s="56"/>
      <c r="I64" s="50"/>
    </row>
    <row r="65" spans="7:9" ht="12.75">
      <c r="G65" s="56">
        <v>0.5409722222222222</v>
      </c>
      <c r="H65" s="56">
        <v>0.6701388888888891</v>
      </c>
      <c r="I65" s="50">
        <v>933</v>
      </c>
    </row>
    <row r="66" spans="7:9" ht="12.75">
      <c r="G66" s="56"/>
      <c r="H66" s="56"/>
      <c r="I66" s="50"/>
    </row>
    <row r="67" spans="7:9" ht="12.75">
      <c r="G67" s="56">
        <v>0.4222222222222222</v>
      </c>
      <c r="H67" s="56">
        <v>0.5236111111111111</v>
      </c>
      <c r="I67" s="50">
        <v>863</v>
      </c>
    </row>
    <row r="68" spans="7:9" ht="12.75">
      <c r="G68" s="56"/>
      <c r="H68" s="56"/>
      <c r="I68" s="50"/>
    </row>
    <row r="69" spans="7:9" ht="12.75">
      <c r="G69" s="56">
        <v>0.3263888888888889</v>
      </c>
      <c r="H69" s="56">
        <v>0.40972222222222227</v>
      </c>
      <c r="I69" s="50">
        <v>583</v>
      </c>
    </row>
    <row r="70" spans="7:9" ht="12.75">
      <c r="G70" s="56"/>
      <c r="H70" s="56"/>
      <c r="I70" s="50"/>
    </row>
    <row r="71" spans="7:9" ht="12.75">
      <c r="G71" s="56">
        <v>0.3909722222222222</v>
      </c>
      <c r="H71" s="56">
        <v>0.529861111111111</v>
      </c>
      <c r="I71" s="50">
        <v>636</v>
      </c>
    </row>
    <row r="72" spans="7:9" ht="12.75">
      <c r="G72" s="56"/>
      <c r="H72" s="56"/>
      <c r="I72" s="50"/>
    </row>
    <row r="73" spans="7:9" ht="12.75">
      <c r="G73" s="56">
        <v>0.31736111111111115</v>
      </c>
      <c r="H73" s="56">
        <v>0.4027777777777778</v>
      </c>
      <c r="I73" s="50">
        <v>583</v>
      </c>
    </row>
    <row r="74" spans="7:9" ht="12.75">
      <c r="G74" s="56"/>
      <c r="H74" s="56"/>
      <c r="I74" s="50"/>
    </row>
    <row r="75" spans="7:9" ht="12.75">
      <c r="G75" s="56">
        <v>0.4055555555555555</v>
      </c>
      <c r="H75" s="56">
        <v>0.4819444444444445</v>
      </c>
      <c r="I75" s="50">
        <v>930</v>
      </c>
    </row>
    <row r="76" spans="7:9" ht="12.75">
      <c r="G76" s="56"/>
      <c r="H76" s="56"/>
      <c r="I76" s="50"/>
    </row>
    <row r="77" spans="7:9" ht="12.75">
      <c r="G77" s="56">
        <v>0.4375</v>
      </c>
      <c r="H77" s="56">
        <v>0.5305555555555556</v>
      </c>
      <c r="I77" s="50">
        <v>924</v>
      </c>
    </row>
    <row r="78" spans="7:9" ht="12.75">
      <c r="G78" s="56"/>
      <c r="H78" s="56"/>
      <c r="I78" s="50"/>
    </row>
    <row r="79" spans="7:9" ht="12.75">
      <c r="G79" s="56">
        <v>0.4465277777777778</v>
      </c>
      <c r="H79" s="56">
        <v>0.5902777777777779</v>
      </c>
      <c r="I79" s="50">
        <v>867</v>
      </c>
    </row>
    <row r="80" spans="7:9" ht="12.75">
      <c r="G80" s="56"/>
      <c r="H80" s="56"/>
      <c r="I80" s="50"/>
    </row>
    <row r="81" spans="7:9" ht="12.75">
      <c r="G81" s="56">
        <v>0.47222222222222227</v>
      </c>
      <c r="H81" s="56">
        <v>0.5555555555555557</v>
      </c>
      <c r="I81" s="50">
        <v>900</v>
      </c>
    </row>
    <row r="82" spans="7:9" ht="12.75">
      <c r="G82" s="56"/>
      <c r="H82" s="56"/>
      <c r="I82" s="50"/>
    </row>
    <row r="83" spans="7:9" ht="12.75">
      <c r="G83" s="56">
        <v>0.41111111111111115</v>
      </c>
      <c r="H83" s="56">
        <v>0.6930555555555555</v>
      </c>
      <c r="I83" s="50">
        <v>936</v>
      </c>
    </row>
    <row r="84" spans="7:9" ht="12.75">
      <c r="G84" s="56"/>
      <c r="H84" s="56"/>
      <c r="I84" s="50"/>
    </row>
    <row r="85" spans="7:9" ht="12.75">
      <c r="G85" s="56">
        <v>0.28958333333333336</v>
      </c>
      <c r="H85" s="56">
        <v>0.38472222222222213</v>
      </c>
      <c r="I85" s="50">
        <v>576</v>
      </c>
    </row>
    <row r="86" spans="7:9" ht="12.75">
      <c r="G86" s="56"/>
      <c r="H86" s="56"/>
      <c r="I86" s="50"/>
    </row>
    <row r="87" spans="7:9" ht="12.75">
      <c r="G87" s="56">
        <v>0.3923611111111111</v>
      </c>
      <c r="H87" s="56">
        <v>0.5625</v>
      </c>
      <c r="I87" s="50">
        <v>1005</v>
      </c>
    </row>
    <row r="88" spans="7:9" ht="12.75">
      <c r="G88" s="56"/>
      <c r="H88" s="56"/>
      <c r="I88" s="50"/>
    </row>
    <row r="89" spans="7:9" ht="12.75">
      <c r="G89" s="56">
        <v>0.4215277777777778</v>
      </c>
      <c r="H89" s="56">
        <v>0.5430555555555556</v>
      </c>
      <c r="I89" s="50">
        <v>1175</v>
      </c>
    </row>
    <row r="91" spans="7:9" ht="12.75">
      <c r="G91" s="56">
        <f>SUM(G1:G89)</f>
        <v>16.78541666666667</v>
      </c>
      <c r="H91" s="56">
        <f>SUM(H1:H89)</f>
        <v>23.26944444444445</v>
      </c>
      <c r="I91" s="147">
        <f>SUM(I1:I89)</f>
        <v>32432.495138888888</v>
      </c>
    </row>
    <row r="92" spans="7:9" ht="12.75">
      <c r="G92" s="56">
        <f>+G91/45</f>
        <v>0.3730092592592593</v>
      </c>
      <c r="H92" s="56">
        <f>+H91/45</f>
        <v>0.5170987654320989</v>
      </c>
      <c r="I92" s="148">
        <f>+I91/45</f>
        <v>720.7221141975308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Anglana</dc:creator>
  <cp:keywords/>
  <dc:description/>
  <cp:lastModifiedBy>Marcello Anglana</cp:lastModifiedBy>
  <cp:lastPrinted>2011-11-18T10:36:55Z</cp:lastPrinted>
  <dcterms:created xsi:type="dcterms:W3CDTF">2003-05-27T14:13:01Z</dcterms:created>
  <dcterms:modified xsi:type="dcterms:W3CDTF">2011-12-18T19:45:12Z</dcterms:modified>
  <cp:category/>
  <cp:version/>
  <cp:contentType/>
  <cp:contentStatus/>
</cp:coreProperties>
</file>