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845" tabRatio="2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  <c r="B38" i="1" l="1"/>
  <c r="B41" i="1" s="1"/>
  <c r="C41" i="1" s="1"/>
  <c r="B39" i="1" l="1"/>
  <c r="C33" i="1"/>
  <c r="B31" i="1"/>
  <c r="I38" i="1"/>
  <c r="H26" i="1"/>
  <c r="G31" i="1"/>
  <c r="G32" i="1"/>
  <c r="F33" i="1"/>
  <c r="H23" i="1"/>
  <c r="H21" i="1"/>
  <c r="H19" i="1"/>
  <c r="H16" i="1"/>
  <c r="I23" i="1" l="1"/>
  <c r="I21" i="1"/>
  <c r="I26" i="1"/>
  <c r="I19" i="1"/>
  <c r="H10" i="1"/>
  <c r="H13" i="1"/>
  <c r="I16" i="1" s="1"/>
  <c r="F27" i="1"/>
  <c r="B32" i="1" s="1"/>
  <c r="H8" i="1"/>
  <c r="H5" i="1"/>
  <c r="I5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4" i="1"/>
  <c r="B3" i="1"/>
  <c r="G33" i="1" l="1"/>
  <c r="I8" i="1"/>
  <c r="I13" i="1"/>
  <c r="I10" i="1"/>
  <c r="C27" i="1"/>
  <c r="I27" i="1" l="1"/>
  <c r="D33" i="1"/>
  <c r="D31" i="1"/>
  <c r="C28" i="1"/>
</calcChain>
</file>

<file path=xl/sharedStrings.xml><?xml version="1.0" encoding="utf-8"?>
<sst xmlns="http://schemas.openxmlformats.org/spreadsheetml/2006/main" count="86" uniqueCount="49">
  <si>
    <t>h</t>
  </si>
  <si>
    <t>km</t>
  </si>
  <si>
    <t>km/h</t>
  </si>
  <si>
    <t>19.33</t>
  </si>
  <si>
    <t>20.33</t>
  </si>
  <si>
    <t>21.33</t>
  </si>
  <si>
    <t>22.33</t>
  </si>
  <si>
    <t>23.33</t>
  </si>
  <si>
    <t>10.33</t>
  </si>
  <si>
    <t>11.33</t>
  </si>
  <si>
    <t>12.33</t>
  </si>
  <si>
    <t>13.33</t>
  </si>
  <si>
    <t>14.33</t>
  </si>
  <si>
    <t>15.33</t>
  </si>
  <si>
    <t>16.33</t>
  </si>
  <si>
    <t>17.33</t>
  </si>
  <si>
    <t>18.33</t>
  </si>
  <si>
    <t>tot.</t>
  </si>
  <si>
    <t>soste</t>
  </si>
  <si>
    <t>int.km</t>
  </si>
  <si>
    <t>h.''.''</t>
  </si>
  <si>
    <t>n.</t>
  </si>
  <si>
    <t>media</t>
  </si>
  <si>
    <t>benzina</t>
  </si>
  <si>
    <t>riposo</t>
  </si>
  <si>
    <t>Soste</t>
  </si>
  <si>
    <t>guida</t>
  </si>
  <si>
    <t>Tot.</t>
  </si>
  <si>
    <t>traccia</t>
  </si>
  <si>
    <t>gps</t>
  </si>
  <si>
    <t>dalle h</t>
  </si>
  <si>
    <t>9.33</t>
  </si>
  <si>
    <t>0.33</t>
  </si>
  <si>
    <t>1.33</t>
  </si>
  <si>
    <t>2.33</t>
  </si>
  <si>
    <t>3.33</t>
  </si>
  <si>
    <t>4.33</t>
  </si>
  <si>
    <t>5.33</t>
  </si>
  <si>
    <t>6.33</t>
  </si>
  <si>
    <t>7.33</t>
  </si>
  <si>
    <t>8.33</t>
  </si>
  <si>
    <t>part.</t>
  </si>
  <si>
    <t>arr.</t>
  </si>
  <si>
    <t>diff.</t>
  </si>
  <si>
    <t>+1%</t>
  </si>
  <si>
    <t>Km</t>
  </si>
  <si>
    <t>media t.</t>
  </si>
  <si>
    <t>litri</t>
  </si>
  <si>
    <t>km/l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</si>
</sst>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mm\.s;@"/>
    <numFmt numFmtId="166" formatCode="m\.s;@"/>
    <numFmt numFmtId="167" formatCode="m\.ss;@"/>
    <numFmt numFmtId="168" formatCode="h\.m\.ss;@"/>
    <numFmt numFmtId="169" formatCode="h\.mm;@"/>
    <numFmt numFmtId="170" formatCode="h\.mm\.ss;@"/>
    <numFmt numFmtId="171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darkHorizontal">
        <fgColor theme="0"/>
        <bgColor rgb="FFFF0000"/>
      </patternFill>
    </fill>
    <fill>
      <patternFill patternType="darkHorizontal">
        <fgColor theme="0"/>
        <bgColor rgb="FF92D05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167" fontId="2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8" xfId="1" applyNumberFormat="1" applyFon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1" xfId="1" applyNumberFormat="1" applyFont="1" applyBorder="1"/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7" fontId="2" fillId="0" borderId="8" xfId="0" applyNumberFormat="1" applyFont="1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3" fontId="2" fillId="2" borderId="9" xfId="0" applyNumberFormat="1" applyFont="1" applyFill="1" applyBorder="1"/>
    <xf numFmtId="167" fontId="2" fillId="0" borderId="11" xfId="0" applyNumberFormat="1" applyFont="1" applyBorder="1"/>
    <xf numFmtId="3" fontId="0" fillId="0" borderId="12" xfId="0" applyNumberFormat="1" applyBorder="1"/>
    <xf numFmtId="0" fontId="0" fillId="0" borderId="7" xfId="0" applyBorder="1" applyAlignment="1">
      <alignment horizontal="center"/>
    </xf>
    <xf numFmtId="0" fontId="0" fillId="4" borderId="8" xfId="0" applyFill="1" applyBorder="1"/>
    <xf numFmtId="0" fontId="0" fillId="5" borderId="8" xfId="0" applyFill="1" applyBorder="1"/>
    <xf numFmtId="0" fontId="0" fillId="3" borderId="8" xfId="0" applyFill="1" applyBorder="1"/>
    <xf numFmtId="0" fontId="0" fillId="3" borderId="11" xfId="0" applyFill="1" applyBorder="1"/>
    <xf numFmtId="0" fontId="0" fillId="0" borderId="4" xfId="0" applyBorder="1"/>
    <xf numFmtId="0" fontId="0" fillId="0" borderId="6" xfId="0" applyBorder="1" applyAlignment="1">
      <alignment horizontal="center"/>
    </xf>
    <xf numFmtId="169" fontId="0" fillId="0" borderId="8" xfId="0" applyNumberFormat="1" applyFont="1" applyBorder="1"/>
    <xf numFmtId="0" fontId="0" fillId="0" borderId="9" xfId="0" applyNumberFormat="1" applyBorder="1" applyAlignment="1">
      <alignment horizontal="center"/>
    </xf>
    <xf numFmtId="167" fontId="0" fillId="0" borderId="9" xfId="0" applyNumberFormat="1" applyBorder="1"/>
    <xf numFmtId="166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12" xfId="0" applyNumberFormat="1" applyBorder="1"/>
    <xf numFmtId="0" fontId="3" fillId="0" borderId="10" xfId="0" applyFont="1" applyBorder="1" applyAlignment="1">
      <alignment horizontal="right"/>
    </xf>
    <xf numFmtId="0" fontId="3" fillId="0" borderId="12" xfId="0" applyFont="1" applyBorder="1"/>
    <xf numFmtId="0" fontId="5" fillId="0" borderId="1" xfId="0" applyFont="1" applyBorder="1"/>
    <xf numFmtId="0" fontId="0" fillId="0" borderId="2" xfId="0" applyBorder="1"/>
    <xf numFmtId="0" fontId="0" fillId="0" borderId="13" xfId="0" applyBorder="1"/>
    <xf numFmtId="164" fontId="0" fillId="0" borderId="14" xfId="0" applyNumberFormat="1" applyBorder="1"/>
    <xf numFmtId="164" fontId="0" fillId="0" borderId="14" xfId="1" applyNumberFormat="1" applyFont="1" applyBorder="1"/>
    <xf numFmtId="167" fontId="2" fillId="0" borderId="14" xfId="0" applyNumberFormat="1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1" xfId="0" applyBorder="1"/>
    <xf numFmtId="165" fontId="0" fillId="0" borderId="11" xfId="0" applyNumberFormat="1" applyBorder="1"/>
    <xf numFmtId="0" fontId="0" fillId="0" borderId="16" xfId="0" applyBorder="1" applyAlignment="1">
      <alignment horizontal="center"/>
    </xf>
    <xf numFmtId="168" fontId="4" fillId="0" borderId="0" xfId="0" applyNumberFormat="1" applyFont="1" applyAlignment="1">
      <alignment horizontal="center"/>
    </xf>
    <xf numFmtId="169" fontId="0" fillId="0" borderId="9" xfId="0" applyNumberFormat="1" applyBorder="1" applyAlignment="1">
      <alignment horizontal="center"/>
    </xf>
    <xf numFmtId="43" fontId="0" fillId="0" borderId="9" xfId="1" applyFont="1" applyBorder="1" applyAlignment="1">
      <alignment horizontal="right"/>
    </xf>
    <xf numFmtId="43" fontId="0" fillId="0" borderId="15" xfId="1" applyFont="1" applyBorder="1" applyAlignment="1">
      <alignment horizontal="right"/>
    </xf>
    <xf numFmtId="43" fontId="0" fillId="0" borderId="12" xfId="1" applyFont="1" applyBorder="1" applyAlignment="1">
      <alignment horizontal="right"/>
    </xf>
    <xf numFmtId="2" fontId="0" fillId="0" borderId="0" xfId="0" applyNumberFormat="1"/>
    <xf numFmtId="167" fontId="0" fillId="0" borderId="7" xfId="0" applyNumberFormat="1" applyBorder="1"/>
    <xf numFmtId="168" fontId="0" fillId="0" borderId="10" xfId="0" applyNumberFormat="1" applyBorder="1"/>
    <xf numFmtId="168" fontId="0" fillId="0" borderId="8" xfId="0" applyNumberFormat="1" applyBorder="1"/>
    <xf numFmtId="170" fontId="0" fillId="0" borderId="8" xfId="0" applyNumberFormat="1" applyBorder="1"/>
    <xf numFmtId="2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0" borderId="17" xfId="2" applyNumberFormat="1" applyFont="1" applyBorder="1"/>
    <xf numFmtId="168" fontId="0" fillId="0" borderId="14" xfId="0" applyNumberFormat="1" applyBorder="1"/>
    <xf numFmtId="169" fontId="0" fillId="0" borderId="14" xfId="0" applyNumberFormat="1" applyFont="1" applyBorder="1"/>
    <xf numFmtId="0" fontId="0" fillId="0" borderId="18" xfId="0" applyFill="1" applyBorder="1"/>
    <xf numFmtId="0" fontId="0" fillId="0" borderId="19" xfId="0" applyBorder="1" applyAlignment="1">
      <alignment horizontal="center"/>
    </xf>
    <xf numFmtId="164" fontId="0" fillId="0" borderId="20" xfId="1" applyNumberFormat="1" applyFont="1" applyBorder="1"/>
    <xf numFmtId="164" fontId="0" fillId="0" borderId="16" xfId="0" applyNumberFormat="1" applyBorder="1"/>
    <xf numFmtId="0" fontId="0" fillId="0" borderId="0" xfId="0" applyBorder="1"/>
    <xf numFmtId="43" fontId="0" fillId="0" borderId="20" xfId="1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1" xfId="0" applyNumberFormat="1" applyBorder="1"/>
    <xf numFmtId="0" fontId="0" fillId="0" borderId="21" xfId="0" applyBorder="1"/>
    <xf numFmtId="3" fontId="0" fillId="0" borderId="6" xfId="0" applyNumberFormat="1" applyBorder="1"/>
    <xf numFmtId="0" fontId="0" fillId="0" borderId="22" xfId="0" applyBorder="1"/>
    <xf numFmtId="0" fontId="0" fillId="0" borderId="22" xfId="0" quotePrefix="1" applyBorder="1"/>
    <xf numFmtId="171" fontId="0" fillId="0" borderId="9" xfId="0" applyNumberFormat="1" applyBorder="1"/>
    <xf numFmtId="0" fontId="0" fillId="0" borderId="18" xfId="0" applyBorder="1"/>
    <xf numFmtId="3" fontId="0" fillId="0" borderId="16" xfId="0" applyNumberFormat="1" applyBorder="1" applyAlignme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689279535122E-2"/>
          <c:y val="4.7927582394506951E-2"/>
          <c:w val="0.72545382523975388"/>
          <c:h val="0.86787784335999074"/>
        </c:manualLayout>
      </c:layout>
      <c:barChart>
        <c:barDir val="col"/>
        <c:grouping val="clustered"/>
        <c:varyColors val="0"/>
        <c:ser>
          <c:idx val="0"/>
          <c:order val="0"/>
          <c:tx>
            <c:v>km/h</c:v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wdDnDiag">
                <a:fgClr>
                  <a:srgbClr val="FF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FF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wdDnDiag">
                <a:fgClr>
                  <a:srgbClr val="FF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wdUpDiag">
                <a:fgClr>
                  <a:srgbClr val="FF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wdDnDiag">
                <a:fgClr>
                  <a:srgbClr val="00B05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wdUpDiag">
                <a:fgClr>
                  <a:srgbClr val="00B05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numRef>
              <c:f>Foglio1!$A$2:$A$26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Foglio1!$C$2:$C$26</c:f>
              <c:numCache>
                <c:formatCode>_-* #,##0_-;\-* #,##0_-;_-* "-"??_-;_-@_-</c:formatCode>
                <c:ptCount val="25"/>
                <c:pt idx="0">
                  <c:v>0</c:v>
                </c:pt>
                <c:pt idx="1">
                  <c:v>132</c:v>
                </c:pt>
                <c:pt idx="2">
                  <c:v>126</c:v>
                </c:pt>
                <c:pt idx="3">
                  <c:v>105</c:v>
                </c:pt>
                <c:pt idx="4">
                  <c:v>136</c:v>
                </c:pt>
                <c:pt idx="5">
                  <c:v>128</c:v>
                </c:pt>
                <c:pt idx="6">
                  <c:v>94</c:v>
                </c:pt>
                <c:pt idx="7">
                  <c:v>125</c:v>
                </c:pt>
                <c:pt idx="8">
                  <c:v>118</c:v>
                </c:pt>
                <c:pt idx="9">
                  <c:v>119</c:v>
                </c:pt>
                <c:pt idx="10">
                  <c:v>144</c:v>
                </c:pt>
                <c:pt idx="11">
                  <c:v>99</c:v>
                </c:pt>
                <c:pt idx="12">
                  <c:v>135</c:v>
                </c:pt>
                <c:pt idx="13">
                  <c:v>118</c:v>
                </c:pt>
                <c:pt idx="14">
                  <c:v>110</c:v>
                </c:pt>
                <c:pt idx="15">
                  <c:v>132</c:v>
                </c:pt>
                <c:pt idx="16">
                  <c:v>117</c:v>
                </c:pt>
                <c:pt idx="17">
                  <c:v>119</c:v>
                </c:pt>
                <c:pt idx="18">
                  <c:v>104</c:v>
                </c:pt>
                <c:pt idx="19">
                  <c:v>111</c:v>
                </c:pt>
                <c:pt idx="20">
                  <c:v>101</c:v>
                </c:pt>
                <c:pt idx="21">
                  <c:v>108</c:v>
                </c:pt>
                <c:pt idx="22">
                  <c:v>130</c:v>
                </c:pt>
                <c:pt idx="23">
                  <c:v>124</c:v>
                </c:pt>
                <c:pt idx="24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590144"/>
        <c:axId val="51900352"/>
      </c:barChart>
      <c:lineChart>
        <c:grouping val="standard"/>
        <c:varyColors val="0"/>
        <c:ser>
          <c:idx val="1"/>
          <c:order val="2"/>
          <c:tx>
            <c:strRef>
              <c:f>Foglio1!$D$1</c:f>
              <c:strCache>
                <c:ptCount val="1"/>
                <c:pt idx="0">
                  <c:v>media t.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5"/>
          </c:marker>
          <c:val>
            <c:numRef>
              <c:f>Foglio1!$D$2:$D$26</c:f>
              <c:numCache>
                <c:formatCode>_(* #,##0.00_);_(* \(#,##0.00\);_(* "-"??_);_(@_)</c:formatCode>
                <c:ptCount val="25"/>
                <c:pt idx="1">
                  <c:v>132</c:v>
                </c:pt>
                <c:pt idx="2">
                  <c:v>129</c:v>
                </c:pt>
                <c:pt idx="3">
                  <c:v>121</c:v>
                </c:pt>
                <c:pt idx="4">
                  <c:v>124.75</c:v>
                </c:pt>
                <c:pt idx="5">
                  <c:v>125.4</c:v>
                </c:pt>
                <c:pt idx="6">
                  <c:v>120.16666666666667</c:v>
                </c:pt>
                <c:pt idx="7">
                  <c:v>120.85714285714286</c:v>
                </c:pt>
                <c:pt idx="8">
                  <c:v>120.5</c:v>
                </c:pt>
                <c:pt idx="9">
                  <c:v>120.33333333333333</c:v>
                </c:pt>
                <c:pt idx="10">
                  <c:v>122.7</c:v>
                </c:pt>
                <c:pt idx="11">
                  <c:v>120.54545454545455</c:v>
                </c:pt>
                <c:pt idx="12">
                  <c:v>121.75</c:v>
                </c:pt>
                <c:pt idx="13">
                  <c:v>121.46153846153847</c:v>
                </c:pt>
                <c:pt idx="14">
                  <c:v>120.64285714285714</c:v>
                </c:pt>
                <c:pt idx="15">
                  <c:v>121.4</c:v>
                </c:pt>
                <c:pt idx="16">
                  <c:v>121.125</c:v>
                </c:pt>
                <c:pt idx="17">
                  <c:v>121</c:v>
                </c:pt>
                <c:pt idx="18">
                  <c:v>120.05555555555556</c:v>
                </c:pt>
                <c:pt idx="19">
                  <c:v>119.57894736842105</c:v>
                </c:pt>
                <c:pt idx="20">
                  <c:v>118.65</c:v>
                </c:pt>
                <c:pt idx="21">
                  <c:v>118.14285714285714</c:v>
                </c:pt>
                <c:pt idx="22">
                  <c:v>118.68181818181819</c:v>
                </c:pt>
                <c:pt idx="23">
                  <c:v>118.91304347826087</c:v>
                </c:pt>
                <c:pt idx="24">
                  <c:v>118.75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0144"/>
        <c:axId val="51900352"/>
      </c:lineChart>
      <c:lineChart>
        <c:grouping val="standard"/>
        <c:varyColors val="0"/>
        <c:ser>
          <c:idx val="2"/>
          <c:order val="1"/>
          <c:tx>
            <c:v>km tot.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Foglio1!$B$2:$B$26</c:f>
              <c:numCache>
                <c:formatCode>_-* #,##0_-;\-* #,##0_-;_-* "-"??_-;_-@_-</c:formatCode>
                <c:ptCount val="25"/>
                <c:pt idx="0">
                  <c:v>0</c:v>
                </c:pt>
                <c:pt idx="1">
                  <c:v>132</c:v>
                </c:pt>
                <c:pt idx="2">
                  <c:v>258</c:v>
                </c:pt>
                <c:pt idx="3">
                  <c:v>363</c:v>
                </c:pt>
                <c:pt idx="4">
                  <c:v>499</c:v>
                </c:pt>
                <c:pt idx="5">
                  <c:v>627</c:v>
                </c:pt>
                <c:pt idx="6">
                  <c:v>721</c:v>
                </c:pt>
                <c:pt idx="7">
                  <c:v>846</c:v>
                </c:pt>
                <c:pt idx="8">
                  <c:v>964</c:v>
                </c:pt>
                <c:pt idx="9">
                  <c:v>1083</c:v>
                </c:pt>
                <c:pt idx="10">
                  <c:v>1227</c:v>
                </c:pt>
                <c:pt idx="11">
                  <c:v>1326</c:v>
                </c:pt>
                <c:pt idx="12">
                  <c:v>1461</c:v>
                </c:pt>
                <c:pt idx="13">
                  <c:v>1579</c:v>
                </c:pt>
                <c:pt idx="14">
                  <c:v>1689</c:v>
                </c:pt>
                <c:pt idx="15">
                  <c:v>1821</c:v>
                </c:pt>
                <c:pt idx="16">
                  <c:v>1938</c:v>
                </c:pt>
                <c:pt idx="17">
                  <c:v>2057</c:v>
                </c:pt>
                <c:pt idx="18">
                  <c:v>2161</c:v>
                </c:pt>
                <c:pt idx="19">
                  <c:v>2272</c:v>
                </c:pt>
                <c:pt idx="20">
                  <c:v>2373</c:v>
                </c:pt>
                <c:pt idx="21">
                  <c:v>2481</c:v>
                </c:pt>
                <c:pt idx="22">
                  <c:v>2611</c:v>
                </c:pt>
                <c:pt idx="23">
                  <c:v>2735</c:v>
                </c:pt>
                <c:pt idx="24">
                  <c:v>2850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1168"/>
        <c:axId val="51900928"/>
      </c:lineChart>
      <c:catAx>
        <c:axId val="99590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190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90035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9590144"/>
        <c:crosses val="autoZero"/>
        <c:crossBetween val="midCat"/>
        <c:majorUnit val="25"/>
        <c:minorUnit val="5"/>
      </c:valAx>
      <c:catAx>
        <c:axId val="9959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51900928"/>
        <c:crosses val="autoZero"/>
        <c:auto val="0"/>
        <c:lblAlgn val="ctr"/>
        <c:lblOffset val="100"/>
        <c:noMultiLvlLbl val="0"/>
      </c:catAx>
      <c:valAx>
        <c:axId val="51900928"/>
        <c:scaling>
          <c:orientation val="minMax"/>
        </c:scaling>
        <c:delete val="0"/>
        <c:axPos val="r"/>
        <c:numFmt formatCode="#,##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9591168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16709296301487"/>
          <c:y val="0.44430164219772655"/>
          <c:w val="0.12583287431295548"/>
          <c:h val="6.74282682361821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6349</xdr:colOff>
      <xdr:row>0</xdr:row>
      <xdr:rowOff>0</xdr:rowOff>
    </xdr:from>
    <xdr:to>
      <xdr:col>23</xdr:col>
      <xdr:colOff>828674</xdr:colOff>
      <xdr:row>49</xdr:row>
      <xdr:rowOff>177800</xdr:rowOff>
    </xdr:to>
    <xdr:graphicFrame macro="">
      <xdr:nvGraphicFramePr>
        <xdr:cNvPr id="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F45" sqref="F45"/>
    </sheetView>
  </sheetViews>
  <sheetFormatPr defaultRowHeight="15" x14ac:dyDescent="0.25"/>
  <cols>
    <col min="1" max="1" width="5.7109375" customWidth="1"/>
    <col min="2" max="2" width="7.85546875" customWidth="1"/>
    <col min="3" max="3" width="7" customWidth="1"/>
    <col min="4" max="4" width="7.7109375" customWidth="1"/>
    <col min="5" max="5" width="7" style="4" bestFit="1" customWidth="1"/>
    <col min="6" max="6" width="6.85546875" customWidth="1"/>
    <col min="7" max="7" width="6.5703125" customWidth="1"/>
    <col min="8" max="9" width="5.5703125" customWidth="1"/>
    <col min="10" max="10" width="4.42578125" customWidth="1"/>
    <col min="11" max="11" width="2.85546875" customWidth="1"/>
    <col min="12" max="12" width="5.140625" customWidth="1"/>
    <col min="13" max="13" width="2.85546875" bestFit="1" customWidth="1"/>
    <col min="14" max="14" width="7" style="4" customWidth="1"/>
    <col min="24" max="24" width="12.5703125" customWidth="1"/>
  </cols>
  <sheetData>
    <row r="1" spans="1:14" ht="14.45" x14ac:dyDescent="0.35">
      <c r="A1" s="6" t="s">
        <v>0</v>
      </c>
      <c r="B1" s="7" t="s">
        <v>17</v>
      </c>
      <c r="C1" s="7" t="s">
        <v>1</v>
      </c>
      <c r="D1" s="72" t="s">
        <v>46</v>
      </c>
      <c r="E1" s="35" t="s">
        <v>30</v>
      </c>
      <c r="F1" s="80" t="s">
        <v>18</v>
      </c>
      <c r="G1" s="81"/>
      <c r="H1" s="81"/>
      <c r="I1" s="82"/>
    </row>
    <row r="2" spans="1:14" ht="14.45" x14ac:dyDescent="0.35">
      <c r="A2" s="9">
        <v>0</v>
      </c>
      <c r="B2" s="10">
        <v>0</v>
      </c>
      <c r="C2" s="11">
        <v>0</v>
      </c>
      <c r="D2" s="73"/>
      <c r="E2" s="57"/>
      <c r="F2" s="16" t="s">
        <v>20</v>
      </c>
      <c r="G2" s="17"/>
      <c r="H2" s="18" t="s">
        <v>1</v>
      </c>
      <c r="I2" s="19" t="s">
        <v>19</v>
      </c>
      <c r="K2" s="34"/>
      <c r="L2" s="7" t="s">
        <v>1</v>
      </c>
      <c r="M2" s="7" t="s">
        <v>0</v>
      </c>
      <c r="N2" s="35" t="s">
        <v>30</v>
      </c>
    </row>
    <row r="3" spans="1:14" ht="14.45" x14ac:dyDescent="0.35">
      <c r="A3" s="9">
        <v>1</v>
      </c>
      <c r="B3" s="10">
        <f>SUM(C3)</f>
        <v>132</v>
      </c>
      <c r="C3" s="11">
        <v>132</v>
      </c>
      <c r="D3" s="76">
        <f>SUM(C$3:C3)/A3</f>
        <v>132</v>
      </c>
      <c r="E3" s="58" t="s">
        <v>3</v>
      </c>
      <c r="F3" s="9"/>
      <c r="G3" s="20"/>
      <c r="H3" s="21"/>
      <c r="I3" s="12"/>
      <c r="K3" s="9">
        <v>1</v>
      </c>
      <c r="L3" s="11">
        <v>144</v>
      </c>
      <c r="M3" s="21">
        <v>10</v>
      </c>
      <c r="N3" s="58" t="s">
        <v>36</v>
      </c>
    </row>
    <row r="4" spans="1:14" ht="14.45" x14ac:dyDescent="0.35">
      <c r="A4" s="9">
        <v>2</v>
      </c>
      <c r="B4" s="10">
        <f>SUM(C$3:C4)</f>
        <v>258</v>
      </c>
      <c r="C4" s="11">
        <v>126</v>
      </c>
      <c r="D4" s="76">
        <f>SUM(C$3:C4)/A4</f>
        <v>129</v>
      </c>
      <c r="E4" s="58" t="s">
        <v>4</v>
      </c>
      <c r="F4" s="9"/>
      <c r="G4" s="20"/>
      <c r="H4" s="21"/>
      <c r="I4" s="12"/>
      <c r="K4" s="9">
        <v>2</v>
      </c>
      <c r="L4" s="11">
        <v>136</v>
      </c>
      <c r="M4" s="21">
        <v>4</v>
      </c>
      <c r="N4" s="58" t="s">
        <v>6</v>
      </c>
    </row>
    <row r="5" spans="1:14" ht="14.45" x14ac:dyDescent="0.35">
      <c r="A5" s="9">
        <v>3</v>
      </c>
      <c r="B5" s="10">
        <f>SUM(C$3:C5)</f>
        <v>363</v>
      </c>
      <c r="C5" s="11">
        <v>105</v>
      </c>
      <c r="D5" s="76">
        <f>SUM(C$3:C5)/A5</f>
        <v>121</v>
      </c>
      <c r="E5" s="58" t="s">
        <v>5</v>
      </c>
      <c r="F5" s="62">
        <v>8.005659722222223</v>
      </c>
      <c r="G5" s="20"/>
      <c r="H5" s="22">
        <f>SUM(C$3:C4)+51</f>
        <v>309</v>
      </c>
      <c r="I5" s="23">
        <f>+H5</f>
        <v>309</v>
      </c>
      <c r="K5" s="9">
        <v>3</v>
      </c>
      <c r="L5" s="11">
        <v>135</v>
      </c>
      <c r="M5" s="21">
        <v>12</v>
      </c>
      <c r="N5" s="58" t="s">
        <v>38</v>
      </c>
    </row>
    <row r="6" spans="1:14" ht="14.45" x14ac:dyDescent="0.35">
      <c r="A6" s="9">
        <v>4</v>
      </c>
      <c r="B6" s="10">
        <f>SUM(C$3:C6)</f>
        <v>499</v>
      </c>
      <c r="C6" s="11">
        <v>136</v>
      </c>
      <c r="D6" s="76">
        <f>SUM(C$3:C6)/A6</f>
        <v>124.75</v>
      </c>
      <c r="E6" s="58" t="s">
        <v>6</v>
      </c>
      <c r="F6" s="62"/>
      <c r="G6" s="20"/>
      <c r="H6" s="24"/>
      <c r="I6" s="25"/>
      <c r="K6" s="9">
        <v>4</v>
      </c>
      <c r="L6" s="11">
        <v>132</v>
      </c>
      <c r="M6" s="21">
        <v>1</v>
      </c>
      <c r="N6" s="58" t="s">
        <v>3</v>
      </c>
    </row>
    <row r="7" spans="1:14" ht="14.45" x14ac:dyDescent="0.35">
      <c r="A7" s="9">
        <v>5</v>
      </c>
      <c r="B7" s="10">
        <f>SUM(C$3:C7)</f>
        <v>627</v>
      </c>
      <c r="C7" s="11">
        <v>128</v>
      </c>
      <c r="D7" s="76">
        <f>SUM(C$3:C7)/A7</f>
        <v>125.4</v>
      </c>
      <c r="E7" s="58" t="s">
        <v>7</v>
      </c>
      <c r="F7" s="62"/>
      <c r="G7" s="20"/>
      <c r="H7" s="24"/>
      <c r="I7" s="25"/>
      <c r="K7" s="9">
        <v>5</v>
      </c>
      <c r="L7" s="11">
        <v>132</v>
      </c>
      <c r="M7" s="21">
        <v>15</v>
      </c>
      <c r="N7" s="58" t="s">
        <v>31</v>
      </c>
    </row>
    <row r="8" spans="1:14" ht="14.45" x14ac:dyDescent="0.35">
      <c r="A8" s="9">
        <v>6</v>
      </c>
      <c r="B8" s="10">
        <f>SUM(C$3:C8)</f>
        <v>721</v>
      </c>
      <c r="C8" s="11">
        <v>94</v>
      </c>
      <c r="D8" s="76">
        <f>SUM(C$3:C8)/A8</f>
        <v>120.16666666666667</v>
      </c>
      <c r="E8" s="58" t="s">
        <v>32</v>
      </c>
      <c r="F8" s="62">
        <v>8.0087268518518524</v>
      </c>
      <c r="G8" s="20"/>
      <c r="H8" s="22">
        <f>SUM(C$3:C7)+6</f>
        <v>633</v>
      </c>
      <c r="I8" s="23">
        <f>+H8-H5</f>
        <v>324</v>
      </c>
      <c r="K8" s="9">
        <v>6</v>
      </c>
      <c r="L8" s="11">
        <v>130</v>
      </c>
      <c r="M8" s="21">
        <v>22</v>
      </c>
      <c r="N8" s="58" t="s">
        <v>14</v>
      </c>
    </row>
    <row r="9" spans="1:14" ht="14.45" x14ac:dyDescent="0.35">
      <c r="A9" s="9">
        <v>7</v>
      </c>
      <c r="B9" s="10">
        <f>SUM(C$3:C9)</f>
        <v>846</v>
      </c>
      <c r="C9" s="11">
        <v>125</v>
      </c>
      <c r="D9" s="76">
        <f>SUM(C$3:C9)/A9</f>
        <v>120.85714285714286</v>
      </c>
      <c r="E9" s="58" t="s">
        <v>33</v>
      </c>
      <c r="F9" s="62"/>
      <c r="G9" s="20"/>
      <c r="H9" s="24"/>
      <c r="I9" s="25"/>
      <c r="K9" s="9">
        <v>7</v>
      </c>
      <c r="L9" s="11">
        <v>128</v>
      </c>
      <c r="M9" s="21">
        <v>5</v>
      </c>
      <c r="N9" s="58" t="s">
        <v>7</v>
      </c>
    </row>
    <row r="10" spans="1:14" ht="14.45" x14ac:dyDescent="0.35">
      <c r="A10" s="9">
        <v>8</v>
      </c>
      <c r="B10" s="10">
        <f>SUM(C$3:C10)</f>
        <v>964</v>
      </c>
      <c r="C10" s="11">
        <v>118</v>
      </c>
      <c r="D10" s="76">
        <f>SUM(C$3:C10)/A10</f>
        <v>120.5</v>
      </c>
      <c r="E10" s="58" t="s">
        <v>34</v>
      </c>
      <c r="F10" s="62">
        <v>8.0112268518518519</v>
      </c>
      <c r="G10" s="20">
        <v>8.006018518518518</v>
      </c>
      <c r="H10" s="22">
        <f>SUM(C$3:C10)</f>
        <v>964</v>
      </c>
      <c r="I10" s="23">
        <f>+H10-H8</f>
        <v>331</v>
      </c>
      <c r="K10" s="9">
        <v>8</v>
      </c>
      <c r="L10" s="11">
        <v>126</v>
      </c>
      <c r="M10" s="21">
        <v>2</v>
      </c>
      <c r="N10" s="58" t="s">
        <v>4</v>
      </c>
    </row>
    <row r="11" spans="1:14" ht="14.45" x14ac:dyDescent="0.35">
      <c r="A11" s="9">
        <v>9</v>
      </c>
      <c r="B11" s="10">
        <f>SUM(C$3:C11)</f>
        <v>1083</v>
      </c>
      <c r="C11" s="11">
        <v>119</v>
      </c>
      <c r="D11" s="76">
        <f>SUM(C$3:C11)/A11</f>
        <v>120.33333333333333</v>
      </c>
      <c r="E11" s="58" t="s">
        <v>35</v>
      </c>
      <c r="F11" s="62"/>
      <c r="G11" s="20">
        <v>8.0052083333333339</v>
      </c>
      <c r="H11" s="24"/>
      <c r="I11" s="25"/>
      <c r="K11" s="9">
        <v>9</v>
      </c>
      <c r="L11" s="11">
        <v>125</v>
      </c>
      <c r="M11" s="21">
        <v>7</v>
      </c>
      <c r="N11" s="58" t="s">
        <v>33</v>
      </c>
    </row>
    <row r="12" spans="1:14" ht="14.45" x14ac:dyDescent="0.35">
      <c r="A12" s="9">
        <v>10</v>
      </c>
      <c r="B12" s="10">
        <f>SUM(C$3:C12)</f>
        <v>1227</v>
      </c>
      <c r="C12" s="11">
        <v>144</v>
      </c>
      <c r="D12" s="76">
        <f>SUM(C$3:C12)/A12</f>
        <v>122.7</v>
      </c>
      <c r="E12" s="58" t="s">
        <v>36</v>
      </c>
      <c r="F12" s="62"/>
      <c r="G12" s="20"/>
      <c r="H12" s="24"/>
      <c r="I12" s="25"/>
      <c r="K12" s="9">
        <v>10</v>
      </c>
      <c r="L12" s="11">
        <v>124</v>
      </c>
      <c r="M12" s="21">
        <v>23</v>
      </c>
      <c r="N12" s="58" t="s">
        <v>15</v>
      </c>
    </row>
    <row r="13" spans="1:14" ht="14.45" x14ac:dyDescent="0.35">
      <c r="A13" s="9">
        <v>11</v>
      </c>
      <c r="B13" s="10">
        <f>SUM(C$3:C13)</f>
        <v>1326</v>
      </c>
      <c r="C13" s="11">
        <v>99</v>
      </c>
      <c r="D13" s="76">
        <f>SUM(C$3:C13)/A13</f>
        <v>120.54545454545455</v>
      </c>
      <c r="E13" s="58" t="s">
        <v>37</v>
      </c>
      <c r="F13" s="62">
        <v>8.0115277777777774</v>
      </c>
      <c r="G13" s="20"/>
      <c r="H13" s="22">
        <f>SUM(C$3:C12)+90</f>
        <v>1317</v>
      </c>
      <c r="I13" s="23">
        <f>+H13-H10</f>
        <v>353</v>
      </c>
      <c r="K13" s="9">
        <v>11</v>
      </c>
      <c r="L13" s="11">
        <v>119</v>
      </c>
      <c r="M13" s="30">
        <v>9</v>
      </c>
      <c r="N13" s="58" t="s">
        <v>35</v>
      </c>
    </row>
    <row r="14" spans="1:14" ht="14.45" x14ac:dyDescent="0.35">
      <c r="A14" s="9">
        <v>12</v>
      </c>
      <c r="B14" s="10">
        <f>SUM(C$3:C14)</f>
        <v>1461</v>
      </c>
      <c r="C14" s="11">
        <v>135</v>
      </c>
      <c r="D14" s="76">
        <f>SUM(C$3:C14)/A14</f>
        <v>121.75</v>
      </c>
      <c r="E14" s="58" t="s">
        <v>38</v>
      </c>
      <c r="F14" s="62"/>
      <c r="G14" s="20"/>
      <c r="H14" s="24"/>
      <c r="I14" s="25"/>
      <c r="K14" s="9">
        <v>12</v>
      </c>
      <c r="L14" s="11">
        <v>119</v>
      </c>
      <c r="M14" s="30">
        <v>17</v>
      </c>
      <c r="N14" s="58" t="s">
        <v>9</v>
      </c>
    </row>
    <row r="15" spans="1:14" ht="14.45" x14ac:dyDescent="0.35">
      <c r="A15" s="9">
        <v>13</v>
      </c>
      <c r="B15" s="10">
        <f>SUM(C$3:C15)</f>
        <v>1579</v>
      </c>
      <c r="C15" s="11">
        <v>118</v>
      </c>
      <c r="D15" s="76">
        <f>SUM(C$3:C15)/A15</f>
        <v>121.46153846153847</v>
      </c>
      <c r="E15" s="58" t="s">
        <v>39</v>
      </c>
      <c r="F15" s="62"/>
      <c r="G15" s="20"/>
      <c r="H15" s="24"/>
      <c r="I15" s="25"/>
      <c r="K15" s="9">
        <v>13</v>
      </c>
      <c r="L15" s="11">
        <v>118</v>
      </c>
      <c r="M15" s="30">
        <v>8</v>
      </c>
      <c r="N15" s="58" t="s">
        <v>34</v>
      </c>
    </row>
    <row r="16" spans="1:14" ht="14.45" x14ac:dyDescent="0.35">
      <c r="A16" s="9">
        <v>14</v>
      </c>
      <c r="B16" s="10">
        <f>SUM(C$3:C16)</f>
        <v>1689</v>
      </c>
      <c r="C16" s="11">
        <v>110</v>
      </c>
      <c r="D16" s="76">
        <f>SUM(C$3:C16)/A16</f>
        <v>120.64285714285714</v>
      </c>
      <c r="E16" s="58" t="s">
        <v>40</v>
      </c>
      <c r="F16" s="62">
        <v>8.0070486111111112</v>
      </c>
      <c r="G16" s="20">
        <v>8.0069560185185189</v>
      </c>
      <c r="H16" s="22">
        <f>SUM(C$3:C16)</f>
        <v>1689</v>
      </c>
      <c r="I16" s="23">
        <f>+H16-H13</f>
        <v>372</v>
      </c>
      <c r="K16" s="9">
        <v>14</v>
      </c>
      <c r="L16" s="11">
        <v>118</v>
      </c>
      <c r="M16" s="21">
        <v>13</v>
      </c>
      <c r="N16" s="58" t="s">
        <v>39</v>
      </c>
    </row>
    <row r="17" spans="1:14" ht="14.45" x14ac:dyDescent="0.35">
      <c r="A17" s="9">
        <v>15</v>
      </c>
      <c r="B17" s="10">
        <f>SUM(C$3:C17)</f>
        <v>1821</v>
      </c>
      <c r="C17" s="11">
        <v>132</v>
      </c>
      <c r="D17" s="76">
        <f>SUM(C$3:C17)/A17</f>
        <v>121.4</v>
      </c>
      <c r="E17" s="58" t="s">
        <v>31</v>
      </c>
      <c r="F17" s="62"/>
      <c r="G17" s="20">
        <v>8.0000925925925923</v>
      </c>
      <c r="H17" s="24"/>
      <c r="I17" s="25"/>
      <c r="K17" s="9">
        <v>15</v>
      </c>
      <c r="L17" s="11">
        <v>117</v>
      </c>
      <c r="M17" s="21">
        <v>16</v>
      </c>
      <c r="N17" s="58" t="s">
        <v>8</v>
      </c>
    </row>
    <row r="18" spans="1:14" ht="14.45" x14ac:dyDescent="0.35">
      <c r="A18" s="9">
        <v>16</v>
      </c>
      <c r="B18" s="10">
        <f>SUM(C$3:C18)</f>
        <v>1938</v>
      </c>
      <c r="C18" s="11">
        <v>117</v>
      </c>
      <c r="D18" s="76">
        <f>SUM(C$3:C18)/A18</f>
        <v>121.125</v>
      </c>
      <c r="E18" s="58" t="s">
        <v>8</v>
      </c>
      <c r="F18" s="62"/>
      <c r="G18" s="20"/>
      <c r="H18" s="24"/>
      <c r="I18" s="25"/>
      <c r="K18" s="9">
        <v>16</v>
      </c>
      <c r="L18" s="11">
        <v>115</v>
      </c>
      <c r="M18" s="21">
        <v>24</v>
      </c>
      <c r="N18" s="58" t="s">
        <v>16</v>
      </c>
    </row>
    <row r="19" spans="1:14" ht="14.45" x14ac:dyDescent="0.35">
      <c r="A19" s="9">
        <v>17</v>
      </c>
      <c r="B19" s="10">
        <f>SUM(C$3:C19)</f>
        <v>2057</v>
      </c>
      <c r="C19" s="11">
        <v>119</v>
      </c>
      <c r="D19" s="76">
        <f>SUM(C$3:C19)/A19</f>
        <v>121</v>
      </c>
      <c r="E19" s="58" t="s">
        <v>9</v>
      </c>
      <c r="F19" s="62">
        <v>8.0071527777777778</v>
      </c>
      <c r="G19" s="20">
        <v>8.0033449074074081</v>
      </c>
      <c r="H19" s="22">
        <f>SUM(C$3:C19)</f>
        <v>2057</v>
      </c>
      <c r="I19" s="23">
        <f>+H19-H16</f>
        <v>368</v>
      </c>
      <c r="K19" s="9">
        <v>17</v>
      </c>
      <c r="L19" s="11">
        <v>111</v>
      </c>
      <c r="M19" s="31">
        <v>19</v>
      </c>
      <c r="N19" s="58" t="s">
        <v>11</v>
      </c>
    </row>
    <row r="20" spans="1:14" ht="14.45" x14ac:dyDescent="0.35">
      <c r="A20" s="9">
        <v>18</v>
      </c>
      <c r="B20" s="10">
        <f>SUM(C$3:C20)</f>
        <v>2161</v>
      </c>
      <c r="C20" s="11">
        <v>104</v>
      </c>
      <c r="D20" s="76">
        <f>SUM(C$3:C20)/A20</f>
        <v>120.05555555555556</v>
      </c>
      <c r="E20" s="58" t="s">
        <v>10</v>
      </c>
      <c r="F20" s="62"/>
      <c r="G20" s="20">
        <v>8.0038078703703697</v>
      </c>
      <c r="H20" s="24"/>
      <c r="I20" s="25"/>
      <c r="K20" s="9">
        <v>18</v>
      </c>
      <c r="L20" s="11">
        <v>110</v>
      </c>
      <c r="M20" s="32">
        <v>14</v>
      </c>
      <c r="N20" s="58" t="s">
        <v>40</v>
      </c>
    </row>
    <row r="21" spans="1:14" ht="14.45" x14ac:dyDescent="0.35">
      <c r="A21" s="9">
        <v>19</v>
      </c>
      <c r="B21" s="10">
        <f>SUM(C$3:C21)</f>
        <v>2272</v>
      </c>
      <c r="C21" s="11">
        <v>111</v>
      </c>
      <c r="D21" s="76">
        <f>SUM(C$3:C21)/A21</f>
        <v>119.57894736842105</v>
      </c>
      <c r="E21" s="58" t="s">
        <v>11</v>
      </c>
      <c r="F21" s="62">
        <v>8.0168055555555551</v>
      </c>
      <c r="G21" s="20">
        <v>8.0054861111111109</v>
      </c>
      <c r="H21" s="22">
        <f>SUM(C$3:C21)</f>
        <v>2272</v>
      </c>
      <c r="I21" s="26">
        <f>+H21-H19</f>
        <v>215</v>
      </c>
      <c r="K21" s="9">
        <v>19</v>
      </c>
      <c r="L21" s="11">
        <v>108</v>
      </c>
      <c r="M21" s="32">
        <v>21</v>
      </c>
      <c r="N21" s="58" t="s">
        <v>13</v>
      </c>
    </row>
    <row r="22" spans="1:14" ht="14.45" x14ac:dyDescent="0.35">
      <c r="A22" s="9">
        <v>20</v>
      </c>
      <c r="B22" s="10">
        <f>SUM(C$3:C22)</f>
        <v>2373</v>
      </c>
      <c r="C22" s="11">
        <v>101</v>
      </c>
      <c r="D22" s="76">
        <f>SUM(C$3:C22)/A22</f>
        <v>118.65</v>
      </c>
      <c r="E22" s="58" t="s">
        <v>12</v>
      </c>
      <c r="F22" s="62"/>
      <c r="G22" s="20">
        <v>8.0113194444444442</v>
      </c>
      <c r="H22" s="24"/>
      <c r="I22" s="25"/>
      <c r="K22" s="9">
        <v>20</v>
      </c>
      <c r="L22" s="11">
        <v>105</v>
      </c>
      <c r="M22" s="32">
        <v>3</v>
      </c>
      <c r="N22" s="58" t="s">
        <v>5</v>
      </c>
    </row>
    <row r="23" spans="1:14" ht="14.45" x14ac:dyDescent="0.35">
      <c r="A23" s="9">
        <v>21</v>
      </c>
      <c r="B23" s="10">
        <f>SUM(C$3:C23)</f>
        <v>2481</v>
      </c>
      <c r="C23" s="11">
        <v>108</v>
      </c>
      <c r="D23" s="76">
        <f>SUM(C$3:C23)/A23</f>
        <v>118.14285714285714</v>
      </c>
      <c r="E23" s="58" t="s">
        <v>13</v>
      </c>
      <c r="F23" s="62">
        <v>8.0060995370370378</v>
      </c>
      <c r="G23" s="21"/>
      <c r="H23" s="22">
        <f>SUM(C$3:C22)+55</f>
        <v>2428</v>
      </c>
      <c r="I23" s="23">
        <f>+H23-H19</f>
        <v>371</v>
      </c>
      <c r="K23" s="9">
        <v>21</v>
      </c>
      <c r="L23" s="11">
        <v>104</v>
      </c>
      <c r="M23" s="30">
        <v>18</v>
      </c>
      <c r="N23" s="58" t="s">
        <v>10</v>
      </c>
    </row>
    <row r="24" spans="1:14" ht="14.45" x14ac:dyDescent="0.35">
      <c r="A24" s="9">
        <v>22</v>
      </c>
      <c r="B24" s="10">
        <f>SUM(C$3:C24)</f>
        <v>2611</v>
      </c>
      <c r="C24" s="11">
        <v>130</v>
      </c>
      <c r="D24" s="76">
        <f>SUM(C$3:C24)/A24</f>
        <v>118.68181818181819</v>
      </c>
      <c r="E24" s="58" t="s">
        <v>14</v>
      </c>
      <c r="F24" s="62"/>
      <c r="G24" s="20"/>
      <c r="H24" s="24"/>
      <c r="I24" s="25"/>
      <c r="K24" s="9">
        <v>22</v>
      </c>
      <c r="L24" s="11">
        <v>101</v>
      </c>
      <c r="M24" s="31">
        <v>20</v>
      </c>
      <c r="N24" s="58" t="s">
        <v>12</v>
      </c>
    </row>
    <row r="25" spans="1:14" x14ac:dyDescent="0.25">
      <c r="A25" s="9">
        <v>23</v>
      </c>
      <c r="B25" s="10">
        <f>SUM(C$3:C25)</f>
        <v>2735</v>
      </c>
      <c r="C25" s="11">
        <v>124</v>
      </c>
      <c r="D25" s="76">
        <f>SUM(C$3:C25)/A25</f>
        <v>118.91304347826087</v>
      </c>
      <c r="E25" s="58" t="s">
        <v>15</v>
      </c>
      <c r="F25" s="62"/>
      <c r="G25" s="20"/>
      <c r="H25" s="24"/>
      <c r="I25" s="25"/>
      <c r="K25" s="9">
        <v>23</v>
      </c>
      <c r="L25" s="11">
        <v>99</v>
      </c>
      <c r="M25" s="32">
        <v>11</v>
      </c>
      <c r="N25" s="58" t="s">
        <v>37</v>
      </c>
    </row>
    <row r="26" spans="1:14" x14ac:dyDescent="0.25">
      <c r="A26" s="47">
        <v>24</v>
      </c>
      <c r="B26" s="48">
        <f>SUM(C$3:C26)</f>
        <v>2850</v>
      </c>
      <c r="C26" s="49">
        <v>115</v>
      </c>
      <c r="D26" s="76">
        <f>SUM(C$3:C26)/A26</f>
        <v>118.75</v>
      </c>
      <c r="E26" s="59" t="s">
        <v>16</v>
      </c>
      <c r="F26" s="62"/>
      <c r="G26" s="50"/>
      <c r="H26" s="51">
        <f>SUM(C$3:C26)</f>
        <v>2850</v>
      </c>
      <c r="I26" s="52">
        <f>+H26-H23</f>
        <v>422</v>
      </c>
      <c r="K26" s="13">
        <v>24</v>
      </c>
      <c r="L26" s="15">
        <v>94</v>
      </c>
      <c r="M26" s="33">
        <v>6</v>
      </c>
      <c r="N26" s="60" t="s">
        <v>32</v>
      </c>
    </row>
    <row r="27" spans="1:14" x14ac:dyDescent="0.25">
      <c r="A27" s="40" t="s">
        <v>27</v>
      </c>
      <c r="B27" s="53"/>
      <c r="C27" s="14">
        <f>SUM(C3:C26)</f>
        <v>2850</v>
      </c>
      <c r="D27" s="74"/>
      <c r="E27" s="55"/>
      <c r="F27" s="63">
        <f>SUM(F3:F26)</f>
        <v>64.074247685185185</v>
      </c>
      <c r="G27" s="27"/>
      <c r="H27" s="54"/>
      <c r="I27" s="28">
        <f>SUM(I3:I26)-I21</f>
        <v>2850</v>
      </c>
      <c r="N27" s="56">
        <v>8.0742476851851848</v>
      </c>
    </row>
    <row r="28" spans="1:14" x14ac:dyDescent="0.25">
      <c r="A28" s="45" t="s">
        <v>22</v>
      </c>
      <c r="B28" s="46" t="s">
        <v>2</v>
      </c>
      <c r="C28" s="5">
        <f>+C27/24</f>
        <v>118.75</v>
      </c>
      <c r="D28" s="75"/>
      <c r="G28" s="2"/>
    </row>
    <row r="29" spans="1:14" x14ac:dyDescent="0.25">
      <c r="G29" s="2"/>
    </row>
    <row r="30" spans="1:14" x14ac:dyDescent="0.25">
      <c r="A30" s="34"/>
      <c r="B30" s="7" t="s">
        <v>28</v>
      </c>
      <c r="C30" s="7" t="s">
        <v>29</v>
      </c>
      <c r="D30" s="35" t="s">
        <v>22</v>
      </c>
      <c r="E30" s="6" t="s">
        <v>25</v>
      </c>
      <c r="F30" s="7" t="s">
        <v>21</v>
      </c>
      <c r="G30" s="8" t="s">
        <v>22</v>
      </c>
      <c r="H30" s="34">
        <v>1</v>
      </c>
      <c r="I30" s="8">
        <v>422</v>
      </c>
    </row>
    <row r="31" spans="1:14" x14ac:dyDescent="0.25">
      <c r="A31" s="9" t="s">
        <v>26</v>
      </c>
      <c r="B31" s="65">
        <f>+B33-N27</f>
        <v>0.9222800925925938</v>
      </c>
      <c r="C31" s="36">
        <v>8.9222222222222225</v>
      </c>
      <c r="D31" s="67">
        <f>+C27/22.134722</f>
        <v>128.7569819038161</v>
      </c>
      <c r="E31" s="29" t="s">
        <v>23</v>
      </c>
      <c r="F31" s="18">
        <v>7</v>
      </c>
      <c r="G31" s="38">
        <f>AVERAGE(F5:F19,F23)</f>
        <v>8.0082060185185178</v>
      </c>
      <c r="H31" s="9">
        <v>2</v>
      </c>
      <c r="I31" s="12">
        <v>372</v>
      </c>
    </row>
    <row r="32" spans="1:14" x14ac:dyDescent="0.25">
      <c r="A32" s="9" t="s">
        <v>18</v>
      </c>
      <c r="B32" s="64">
        <f>+F27</f>
        <v>64.074247685185185</v>
      </c>
      <c r="C32" s="36">
        <v>8.0743055555555561</v>
      </c>
      <c r="D32" s="37">
        <v>0</v>
      </c>
      <c r="E32" s="29" t="s">
        <v>24</v>
      </c>
      <c r="F32" s="18">
        <v>1</v>
      </c>
      <c r="G32" s="39">
        <f>+F21</f>
        <v>8.0168055555555551</v>
      </c>
      <c r="H32" s="9">
        <v>3</v>
      </c>
      <c r="I32" s="12">
        <v>371</v>
      </c>
    </row>
    <row r="33" spans="1:9" x14ac:dyDescent="0.25">
      <c r="A33" s="47" t="s">
        <v>27</v>
      </c>
      <c r="B33" s="69">
        <v>8.9965277777777786</v>
      </c>
      <c r="C33" s="70">
        <f>SUM(C31:C32)</f>
        <v>16.996527777777779</v>
      </c>
      <c r="D33" s="66">
        <f>+C27/23.91666666667</f>
        <v>119.16376306618548</v>
      </c>
      <c r="E33" s="40" t="s">
        <v>27</v>
      </c>
      <c r="F33" s="41">
        <f>SUM(F31:F32)</f>
        <v>8</v>
      </c>
      <c r="G33" s="42">
        <f>+F27/F33</f>
        <v>8.0092809606481481</v>
      </c>
      <c r="H33" s="9">
        <v>4</v>
      </c>
      <c r="I33" s="12">
        <v>368</v>
      </c>
    </row>
    <row r="34" spans="1:9" x14ac:dyDescent="0.25">
      <c r="A34" s="71" t="s">
        <v>45</v>
      </c>
      <c r="B34" s="85">
        <v>2850</v>
      </c>
      <c r="C34" s="28">
        <v>2856</v>
      </c>
      <c r="D34" s="3"/>
      <c r="E34"/>
      <c r="H34" s="9">
        <v>5</v>
      </c>
      <c r="I34" s="12">
        <v>353</v>
      </c>
    </row>
    <row r="35" spans="1:9" x14ac:dyDescent="0.25">
      <c r="B35" s="61"/>
      <c r="D35" s="4"/>
      <c r="E35"/>
      <c r="H35" s="9">
        <v>6</v>
      </c>
      <c r="I35" s="12">
        <v>331</v>
      </c>
    </row>
    <row r="36" spans="1:9" x14ac:dyDescent="0.25">
      <c r="A36" s="86" t="s">
        <v>41</v>
      </c>
      <c r="B36" s="87">
        <v>859112</v>
      </c>
      <c r="C36" s="1"/>
      <c r="D36" s="4"/>
      <c r="E36"/>
      <c r="H36" s="9">
        <v>7</v>
      </c>
      <c r="I36" s="12">
        <v>324</v>
      </c>
    </row>
    <row r="37" spans="1:9" x14ac:dyDescent="0.25">
      <c r="A37" s="88" t="s">
        <v>42</v>
      </c>
      <c r="B37" s="23">
        <v>861922</v>
      </c>
      <c r="C37" s="1"/>
      <c r="D37" s="4"/>
      <c r="E37"/>
      <c r="H37" s="9">
        <v>8</v>
      </c>
      <c r="I37" s="12">
        <v>309</v>
      </c>
    </row>
    <row r="38" spans="1:9" x14ac:dyDescent="0.25">
      <c r="A38" s="88" t="s">
        <v>1</v>
      </c>
      <c r="B38" s="23">
        <f>+B37-B36</f>
        <v>2810</v>
      </c>
      <c r="C38" s="1"/>
      <c r="D38" s="4"/>
      <c r="E38"/>
      <c r="H38" s="43" t="s">
        <v>22</v>
      </c>
      <c r="I38" s="44">
        <f>AVERAGE(I30:I37)</f>
        <v>356.25</v>
      </c>
    </row>
    <row r="39" spans="1:9" x14ac:dyDescent="0.25">
      <c r="A39" s="89" t="s">
        <v>44</v>
      </c>
      <c r="B39" s="90">
        <f>+B38*1.01</f>
        <v>2838.1</v>
      </c>
      <c r="D39" s="4"/>
      <c r="E39"/>
    </row>
    <row r="40" spans="1:9" x14ac:dyDescent="0.25">
      <c r="A40" s="88" t="s">
        <v>28</v>
      </c>
      <c r="B40" s="23">
        <v>2850</v>
      </c>
      <c r="D40" s="4"/>
      <c r="E40" s="77" t="s">
        <v>1</v>
      </c>
      <c r="F40" s="78" t="s">
        <v>47</v>
      </c>
      <c r="G40" s="79" t="s">
        <v>48</v>
      </c>
    </row>
    <row r="41" spans="1:9" x14ac:dyDescent="0.25">
      <c r="A41" s="91" t="s">
        <v>43</v>
      </c>
      <c r="B41" s="92">
        <f>+B40-B38</f>
        <v>40</v>
      </c>
      <c r="C41" s="68">
        <f>+B41/B38</f>
        <v>1.4234875444839857E-2</v>
      </c>
      <c r="D41" s="4"/>
      <c r="E41" s="83">
        <v>2850</v>
      </c>
      <c r="F41" s="84">
        <v>237.63</v>
      </c>
      <c r="G41" s="66">
        <v>11.99</v>
      </c>
    </row>
  </sheetData>
  <mergeCells count="1">
    <mergeCell ref="F1:I1"/>
  </mergeCells>
  <pageMargins left="0.39370078740157483" right="0.39370078740157483" top="0.74803149606299213" bottom="0.74803149606299213" header="0.31496062992125984" footer="0.31496062992125984"/>
  <pageSetup paperSize="9" orientation="portrait" r:id="rId1"/>
  <colBreaks count="1" manualBreakCount="1">
    <brk id="14" max="1048575" man="1"/>
  </colBreaks>
  <ignoredErrors>
    <ignoredError sqref="B4:B5 B6:B25 D3:D4 D5:D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goldwing1998@live.com</dc:creator>
  <cp:lastModifiedBy>ANGLANA MARCELLO</cp:lastModifiedBy>
  <cp:lastPrinted>2015-08-18T06:46:35Z</cp:lastPrinted>
  <dcterms:created xsi:type="dcterms:W3CDTF">2015-07-25T07:24:58Z</dcterms:created>
  <dcterms:modified xsi:type="dcterms:W3CDTF">2015-08-18T06:46:37Z</dcterms:modified>
</cp:coreProperties>
</file>