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640" tabRatio="623" activeTab="0"/>
  </bookViews>
  <sheets>
    <sheet name="Confronti" sheetId="1" r:id="rId1"/>
    <sheet name="Foglio12" sheetId="2" r:id="rId2"/>
    <sheet name="Foglio13" sheetId="3" r:id="rId3"/>
    <sheet name="Foglio14" sheetId="4" r:id="rId4"/>
    <sheet name="Foglio15" sheetId="5" r:id="rId5"/>
    <sheet name="Foglio16" sheetId="6" r:id="rId6"/>
  </sheets>
  <definedNames/>
  <calcPr fullCalcOnLoad="1"/>
</workbook>
</file>

<file path=xl/sharedStrings.xml><?xml version="1.0" encoding="utf-8"?>
<sst xmlns="http://schemas.openxmlformats.org/spreadsheetml/2006/main" count="68" uniqueCount="31">
  <si>
    <t>E TE</t>
  </si>
  <si>
    <t>Sar.FG</t>
  </si>
  <si>
    <t>? AO</t>
  </si>
  <si>
    <t>? AL</t>
  </si>
  <si>
    <t>TOT AO</t>
  </si>
  <si>
    <t>Q8 AL</t>
  </si>
  <si>
    <t>+1%</t>
  </si>
  <si>
    <t>2006 Car.</t>
  </si>
  <si>
    <t>2014 Pip.</t>
  </si>
  <si>
    <t>2015 Lor.</t>
  </si>
  <si>
    <t>1998 Mar.</t>
  </si>
  <si>
    <t>98 Mar.</t>
  </si>
  <si>
    <t>13,84-15,82</t>
  </si>
  <si>
    <t xml:space="preserve">  Mar. - Lor.</t>
  </si>
  <si>
    <t>04 Lino</t>
  </si>
  <si>
    <t>contakm 1500</t>
  </si>
  <si>
    <t>1800 Lor.</t>
  </si>
  <si>
    <t>gps</t>
  </si>
  <si>
    <t>Lecce(Esso)-Fenis: km</t>
  </si>
  <si>
    <t>--</t>
  </si>
  <si>
    <t>km/l</t>
  </si>
  <si>
    <t>data</t>
  </si>
  <si>
    <t>km</t>
  </si>
  <si>
    <t>d km</t>
  </si>
  <si>
    <t>l</t>
  </si>
  <si>
    <t>km/l T</t>
  </si>
  <si>
    <t>staz.</t>
  </si>
  <si>
    <t>E RA</t>
  </si>
  <si>
    <t>€</t>
  </si>
  <si>
    <t>€/l</t>
  </si>
  <si>
    <t>€/km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</si>
</sst>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d\ mm\ yy"/>
    <numFmt numFmtId="167" formatCode="#,##0.0"/>
    <numFmt numFmtId="168" formatCode="0.0"/>
    <numFmt numFmtId="169" formatCode="d\-mm"/>
    <numFmt numFmtId="170" formatCode="_-* #,##0.0_-;\-* #,##0.0_-;_-* &quot;-&quot;_-;_-@_-"/>
    <numFmt numFmtId="171" formatCode="d:mm:yy"/>
    <numFmt numFmtId="172" formatCode="d:mm"/>
    <numFmt numFmtId="173" formatCode="_-\£\ #,##0_-;\-&quot;L.&quot;\ * #,##0_-;_-&quot;L.&quot;\ * &quot;-&quot;_-;_-@_-"/>
    <numFmt numFmtId="174" formatCode="m:yy"/>
    <numFmt numFmtId="175" formatCode="0_ ;\-0\ "/>
    <numFmt numFmtId="176" formatCode="#,##0_ ;\-#,##0\ "/>
    <numFmt numFmtId="177" formatCode="#,##0.0_ ;\-#,##0.0\ "/>
    <numFmt numFmtId="178" formatCode="dd:mm"/>
    <numFmt numFmtId="179" formatCode="dd:m"/>
    <numFmt numFmtId="180" formatCode="#,##0.00_ ;\-#,##0.00\ "/>
    <numFmt numFmtId="181" formatCode="#,##0.000_ ;\-#,##0.000\ "/>
    <numFmt numFmtId="182" formatCode="_-* #,##0.00_-;\-* #,##0.00_-;_-* &quot;-&quot;_-;_-@_-"/>
    <numFmt numFmtId="183" formatCode="#,##0.000"/>
    <numFmt numFmtId="184" formatCode="dd:m:yy"/>
    <numFmt numFmtId="185" formatCode="[$€-2]\ #,##0;\-[$€-2]\ #,##0"/>
    <numFmt numFmtId="186" formatCode="[$€-2]\ #,##0.000"/>
    <numFmt numFmtId="187" formatCode="_-[$€-2]\ * #,##0.00_-;\-[$€-2]\ * #,##0.00_-;_-[$€-2]\ * &quot;-&quot;??_-"/>
    <numFmt numFmtId="188" formatCode="\l\ \ 0,000.00"/>
    <numFmt numFmtId="189" formatCode="dd:mm:yy"/>
    <numFmt numFmtId="190" formatCode="0.0000"/>
    <numFmt numFmtId="191" formatCode="_-* #,##0_-;\-* #,##0_-;_-* &quot;-&quot;??_-;_-@_-"/>
    <numFmt numFmtId="192" formatCode="dd/mm/yy;@"/>
    <numFmt numFmtId="193" formatCode="&quot;€&quot;\ #,##0.000;\-&quot;€&quot;\ #,##0.000"/>
    <numFmt numFmtId="194" formatCode="&quot;€&quot;\ #,##0.00"/>
    <numFmt numFmtId="195" formatCode="&quot;€&quot;\ \l\ 0.00"/>
    <numFmt numFmtId="196" formatCode="\k\ \l\ 0.00"/>
    <numFmt numFmtId="197" formatCode="[$-410]dddd\ d\ mmmm\ yyyy"/>
    <numFmt numFmtId="198" formatCode="dd:mm:yyyy"/>
    <numFmt numFmtId="199" formatCode="_-* #,##0.0_-;\-* #,##0.0_-;_-* &quot;-&quot;??_-;_-@_-"/>
    <numFmt numFmtId="200" formatCode="mmm\-yyyy"/>
    <numFmt numFmtId="201" formatCode="_-* #,##0.000_-;\-* #,##0.000_-;_-* &quot;-&quot;??_-;_-@_-"/>
    <numFmt numFmtId="202" formatCode="0.00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[$€-2]\ #.##000_);[Red]\([$€-2]\ #.##000\)"/>
    <numFmt numFmtId="207" formatCode="_(* #,##0_);_(* \(#,##0\);_(* &quot;-&quot;_);_(@_)"/>
    <numFmt numFmtId="208" formatCode="m\.yy"/>
    <numFmt numFmtId="209" formatCode="dd\.mm\.yy"/>
    <numFmt numFmtId="210" formatCode="d\.mm\.yyyy"/>
    <numFmt numFmtId="211" formatCode="d\.m\.yy"/>
    <numFmt numFmtId="212" formatCode="dd\.m"/>
    <numFmt numFmtId="213" formatCode="#,##0.0000"/>
    <numFmt numFmtId="214" formatCode="#,##0.00000"/>
    <numFmt numFmtId="215" formatCode="hh:mm:ss"/>
    <numFmt numFmtId="216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8" fillId="0" borderId="2" applyNumberFormat="0" applyFill="0" applyAlignment="0" applyProtection="0"/>
    <xf numFmtId="0" fontId="16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87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0" fontId="19" fillId="11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1" fontId="0" fillId="0" borderId="10" xfId="4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6" fontId="0" fillId="0" borderId="10" xfId="47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91" fontId="0" fillId="0" borderId="0" xfId="46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181" fontId="0" fillId="0" borderId="12" xfId="47" applyNumberFormat="1" applyFont="1" applyBorder="1" applyAlignment="1">
      <alignment/>
    </xf>
    <xf numFmtId="0" fontId="0" fillId="0" borderId="0" xfId="0" applyFont="1" applyAlignment="1">
      <alignment horizontal="center"/>
    </xf>
    <xf numFmtId="180" fontId="0" fillId="0" borderId="12" xfId="47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0" xfId="47" applyNumberFormat="1" applyFont="1" applyBorder="1" applyAlignment="1" quotePrefix="1">
      <alignment horizontal="center"/>
    </xf>
    <xf numFmtId="168" fontId="0" fillId="0" borderId="12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166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80" fontId="0" fillId="0" borderId="16" xfId="47" applyNumberFormat="1" applyFont="1" applyBorder="1" applyAlignment="1">
      <alignment/>
    </xf>
    <xf numFmtId="181" fontId="0" fillId="0" borderId="16" xfId="47" applyNumberFormat="1" applyFont="1" applyBorder="1" applyAlignment="1">
      <alignment/>
    </xf>
    <xf numFmtId="168" fontId="0" fillId="0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16" fontId="1" fillId="0" borderId="1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80" fontId="0" fillId="0" borderId="0" xfId="47" applyNumberFormat="1" applyFont="1" applyBorder="1" applyAlignment="1">
      <alignment/>
    </xf>
    <xf numFmtId="181" fontId="0" fillId="0" borderId="0" xfId="47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66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8" fontId="0" fillId="0" borderId="22" xfId="0" applyNumberFormat="1" applyFont="1" applyFill="1" applyBorder="1" applyAlignment="1" quotePrefix="1">
      <alignment horizontal="center"/>
    </xf>
    <xf numFmtId="0" fontId="5" fillId="0" borderId="22" xfId="0" applyFont="1" applyBorder="1" applyAlignment="1">
      <alignment/>
    </xf>
    <xf numFmtId="0" fontId="0" fillId="0" borderId="20" xfId="0" applyFont="1" applyFill="1" applyBorder="1" applyAlignment="1">
      <alignment/>
    </xf>
    <xf numFmtId="10" fontId="1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bestFit="1" customWidth="1"/>
    <col min="2" max="2" width="8.140625" style="0" bestFit="1" customWidth="1"/>
    <col min="3" max="3" width="7.57421875" style="0" bestFit="1" customWidth="1"/>
    <col min="4" max="4" width="7.7109375" style="0" bestFit="1" customWidth="1"/>
    <col min="5" max="5" width="4.00390625" style="0" customWidth="1"/>
    <col min="6" max="7" width="5.57421875" style="0" bestFit="1" customWidth="1"/>
    <col min="8" max="8" width="6.140625" style="0" bestFit="1" customWidth="1"/>
    <col min="9" max="9" width="7.140625" style="0" bestFit="1" customWidth="1"/>
    <col min="10" max="10" width="6.140625" style="0" bestFit="1" customWidth="1"/>
    <col min="11" max="11" width="5.140625" style="0" bestFit="1" customWidth="1"/>
    <col min="12" max="12" width="5.28125" style="0" bestFit="1" customWidth="1"/>
    <col min="13" max="13" width="7.28125" style="0" bestFit="1" customWidth="1"/>
    <col min="14" max="14" width="5.57421875" style="0" customWidth="1"/>
    <col min="15" max="15" width="7.00390625" style="0" bestFit="1" customWidth="1"/>
    <col min="16" max="16" width="5.57421875" style="0" bestFit="1" customWidth="1"/>
    <col min="17" max="17" width="6.8515625" style="0" bestFit="1" customWidth="1"/>
    <col min="18" max="18" width="5.57421875" style="0" bestFit="1" customWidth="1"/>
    <col min="19" max="19" width="6.7109375" style="0" bestFit="1" customWidth="1"/>
    <col min="20" max="20" width="5.57421875" style="0" bestFit="1" customWidth="1"/>
    <col min="21" max="21" width="10.7109375" style="0" bestFit="1" customWidth="1"/>
  </cols>
  <sheetData>
    <row r="1" spans="1:20" ht="12.75">
      <c r="A1" s="1"/>
      <c r="B1" s="2" t="s">
        <v>21</v>
      </c>
      <c r="C1" s="3" t="s">
        <v>22</v>
      </c>
      <c r="D1" s="26" t="s">
        <v>6</v>
      </c>
      <c r="E1" s="4" t="s">
        <v>23</v>
      </c>
      <c r="F1" s="5" t="s">
        <v>24</v>
      </c>
      <c r="G1" s="5" t="s">
        <v>20</v>
      </c>
      <c r="H1" s="5" t="s">
        <v>25</v>
      </c>
      <c r="I1" s="6" t="s">
        <v>28</v>
      </c>
      <c r="J1" s="9" t="s">
        <v>29</v>
      </c>
      <c r="K1" s="7" t="s">
        <v>30</v>
      </c>
      <c r="L1" s="44" t="s">
        <v>26</v>
      </c>
      <c r="M1" s="68" t="s">
        <v>10</v>
      </c>
      <c r="N1" s="69"/>
      <c r="O1" s="68" t="s">
        <v>7</v>
      </c>
      <c r="P1" s="69"/>
      <c r="Q1" s="68" t="s">
        <v>8</v>
      </c>
      <c r="R1" s="69"/>
      <c r="S1" s="68" t="s">
        <v>9</v>
      </c>
      <c r="T1" s="69"/>
    </row>
    <row r="2" spans="1:20" ht="12.75">
      <c r="A2" s="21">
        <v>3756</v>
      </c>
      <c r="B2" s="20">
        <v>42153</v>
      </c>
      <c r="C2" s="15">
        <v>850523</v>
      </c>
      <c r="D2" s="15">
        <f>737070+(C2-737070)*1.01</f>
        <v>851657.53</v>
      </c>
      <c r="E2" s="27" t="s">
        <v>19</v>
      </c>
      <c r="F2" s="27" t="s">
        <v>19</v>
      </c>
      <c r="G2" s="27" t="s">
        <v>19</v>
      </c>
      <c r="H2" s="27" t="s">
        <v>19</v>
      </c>
      <c r="I2" s="27" t="s">
        <v>19</v>
      </c>
      <c r="J2" s="27" t="s">
        <v>19</v>
      </c>
      <c r="K2" s="27" t="s">
        <v>19</v>
      </c>
      <c r="L2" s="8" t="s">
        <v>1</v>
      </c>
      <c r="M2" s="43" t="s">
        <v>24</v>
      </c>
      <c r="N2" s="5" t="s">
        <v>20</v>
      </c>
      <c r="O2" s="43" t="s">
        <v>24</v>
      </c>
      <c r="P2" s="5" t="s">
        <v>20</v>
      </c>
      <c r="Q2" s="43" t="s">
        <v>24</v>
      </c>
      <c r="R2" s="5" t="s">
        <v>20</v>
      </c>
      <c r="S2" s="43" t="s">
        <v>24</v>
      </c>
      <c r="T2" s="5" t="s">
        <v>20</v>
      </c>
    </row>
    <row r="3" spans="1:20" ht="12.75">
      <c r="A3" s="21">
        <v>3757</v>
      </c>
      <c r="B3" s="20">
        <v>42153</v>
      </c>
      <c r="C3" s="15">
        <v>850784</v>
      </c>
      <c r="D3" s="15">
        <f>737070+(C3-737070)*1.01</f>
        <v>851921.14</v>
      </c>
      <c r="E3" s="25">
        <f>+D3-D2</f>
        <v>263.60999999998603</v>
      </c>
      <c r="F3" s="22">
        <f>+I3/J3</f>
        <v>20.20744356314826</v>
      </c>
      <c r="G3" s="23">
        <f>+E3/F3</f>
        <v>13.045192934781918</v>
      </c>
      <c r="H3" s="23">
        <f>+(+D3-D$2)/(SUM($F$3:F3))</f>
        <v>13.045192934781918</v>
      </c>
      <c r="I3" s="18">
        <v>33.12</v>
      </c>
      <c r="J3" s="16">
        <v>1.639</v>
      </c>
      <c r="K3" s="24">
        <f>+J3/H3*100</f>
        <v>12.56401502219254</v>
      </c>
      <c r="L3" s="8" t="s">
        <v>0</v>
      </c>
      <c r="M3" s="41">
        <v>20.20744356314826</v>
      </c>
      <c r="N3" s="40">
        <f>+$E3/M3</f>
        <v>13.045192934781918</v>
      </c>
      <c r="O3" s="11">
        <v>18.61</v>
      </c>
      <c r="P3" s="40">
        <f>+$E3/O3</f>
        <v>14.164965072540895</v>
      </c>
      <c r="Q3" s="53">
        <v>18</v>
      </c>
      <c r="R3" s="40">
        <f>+$E3/Q3</f>
        <v>14.644999999999223</v>
      </c>
      <c r="S3" s="11">
        <v>18.31</v>
      </c>
      <c r="T3" s="40">
        <f>+$E3/S3</f>
        <v>14.397050791916223</v>
      </c>
    </row>
    <row r="4" spans="1:20" ht="12.75">
      <c r="A4" s="21">
        <v>3758</v>
      </c>
      <c r="B4" s="20">
        <v>42153</v>
      </c>
      <c r="C4" s="15">
        <v>851044</v>
      </c>
      <c r="D4" s="15">
        <f>737070+(C4-737070)*1.01</f>
        <v>852183.74</v>
      </c>
      <c r="E4" s="25">
        <f>+D4-D3</f>
        <v>262.5999999999767</v>
      </c>
      <c r="F4" s="22">
        <f>+I4/J4</f>
        <v>18.17118226600985</v>
      </c>
      <c r="G4" s="23">
        <f>+E4/F4</f>
        <v>14.451453744492111</v>
      </c>
      <c r="H4" s="23">
        <f>+(+D4-D$2)/(SUM($F$3:F4))</f>
        <v>13.711017229808562</v>
      </c>
      <c r="I4" s="18">
        <v>29.51</v>
      </c>
      <c r="J4" s="16">
        <v>1.624</v>
      </c>
      <c r="K4" s="24">
        <f>+J4/H4*100</f>
        <v>11.844489528241041</v>
      </c>
      <c r="L4" s="8" t="s">
        <v>27</v>
      </c>
      <c r="M4" s="41">
        <v>18.17118226600985</v>
      </c>
      <c r="N4" s="40">
        <f>+$E4/M4</f>
        <v>14.451453744492111</v>
      </c>
      <c r="O4" s="11">
        <v>17.85</v>
      </c>
      <c r="P4" s="40">
        <f>+$E4/O4</f>
        <v>14.711484593836229</v>
      </c>
      <c r="Q4" s="11">
        <v>17.12</v>
      </c>
      <c r="R4" s="40">
        <f>+$E4/Q4</f>
        <v>15.338785046727612</v>
      </c>
      <c r="S4" s="11">
        <v>17.24</v>
      </c>
      <c r="T4" s="40">
        <f>+$E4/S4</f>
        <v>15.232018561483569</v>
      </c>
    </row>
    <row r="5" spans="1:21" ht="12.75">
      <c r="A5" s="21">
        <v>3759</v>
      </c>
      <c r="B5" s="20">
        <v>42153</v>
      </c>
      <c r="C5" s="15">
        <v>851306</v>
      </c>
      <c r="D5" s="15">
        <f>737070+(C5-737070)*1.01</f>
        <v>852448.36</v>
      </c>
      <c r="E5" s="25">
        <f>+D5-D4</f>
        <v>264.61999999999534</v>
      </c>
      <c r="F5" s="22">
        <f>+I5/J5</f>
        <v>18.12899786780384</v>
      </c>
      <c r="G5" s="23">
        <f>+E5/F5</f>
        <v>14.596504557482834</v>
      </c>
      <c r="H5" s="23">
        <f>+(+D5-D$2)/(SUM($F$3:F5))</f>
        <v>13.995102753586078</v>
      </c>
      <c r="I5" s="18">
        <v>34.01</v>
      </c>
      <c r="J5" s="16">
        <v>1.876</v>
      </c>
      <c r="K5" s="24">
        <f>+J5/H5*100</f>
        <v>13.404689004654127</v>
      </c>
      <c r="L5" s="8" t="s">
        <v>3</v>
      </c>
      <c r="M5" s="41">
        <v>18.12899786780384</v>
      </c>
      <c r="N5" s="40">
        <f>+$E5/M5</f>
        <v>14.596504557482834</v>
      </c>
      <c r="O5" s="51"/>
      <c r="P5" s="40"/>
      <c r="Q5" s="54"/>
      <c r="R5" s="40"/>
      <c r="S5" s="53">
        <v>16</v>
      </c>
      <c r="T5" s="40">
        <f>+$E5/S5</f>
        <v>16.53874999999971</v>
      </c>
      <c r="U5" s="19" t="s">
        <v>13</v>
      </c>
    </row>
    <row r="6" spans="1:21" ht="12.75">
      <c r="A6" s="21">
        <v>3760</v>
      </c>
      <c r="B6" s="20">
        <v>42153</v>
      </c>
      <c r="C6" s="15">
        <v>851465</v>
      </c>
      <c r="D6" s="15">
        <f>737070+(C6-737070)*1.01</f>
        <v>852608.95</v>
      </c>
      <c r="E6" s="25">
        <f>+D6-D5</f>
        <v>160.5899999999674</v>
      </c>
      <c r="F6" s="22">
        <f>+I6/J6</f>
        <v>12.649425287356323</v>
      </c>
      <c r="G6" s="23">
        <f>+E6/F6</f>
        <v>12.695438437071479</v>
      </c>
      <c r="H6" s="23">
        <f>+(+D6-D$2)/(SUM($F$3:F6))</f>
        <v>13.757382855009691</v>
      </c>
      <c r="I6" s="18">
        <v>22.01</v>
      </c>
      <c r="J6" s="16">
        <v>1.74</v>
      </c>
      <c r="K6" s="24">
        <f>+J6/H6*100</f>
        <v>12.6477544336595</v>
      </c>
      <c r="L6" s="8" t="s">
        <v>2</v>
      </c>
      <c r="M6" s="41">
        <v>12.649425287356323</v>
      </c>
      <c r="N6" s="40">
        <f>+$E6/M6</f>
        <v>12.695438437071479</v>
      </c>
      <c r="O6" s="51">
        <f>10.55+17.24</f>
        <v>27.79</v>
      </c>
      <c r="P6" s="40">
        <f>+($E6+E5)/O6</f>
        <v>15.30082763583889</v>
      </c>
      <c r="Q6" s="51">
        <f>13.2+13.97</f>
        <v>27.17</v>
      </c>
      <c r="R6" s="40">
        <f>+($E6+E5)/Q6</f>
        <v>15.649981597348646</v>
      </c>
      <c r="S6" s="11">
        <v>10.92</v>
      </c>
      <c r="T6" s="40">
        <f>+$E6/S6</f>
        <v>14.706043956040972</v>
      </c>
      <c r="U6" s="19" t="s">
        <v>12</v>
      </c>
    </row>
    <row r="7" spans="1:20" ht="12.75">
      <c r="A7" s="28"/>
      <c r="B7" s="29"/>
      <c r="C7" s="30"/>
      <c r="D7" s="30"/>
      <c r="E7" s="38">
        <f>SUM(E2:E6)</f>
        <v>951.4199999999255</v>
      </c>
      <c r="F7" s="32">
        <f>SUM(F2:F6)</f>
        <v>69.15704898431827</v>
      </c>
      <c r="G7" s="33"/>
      <c r="H7" s="33"/>
      <c r="I7" s="34">
        <f>SUM(I3:I6)</f>
        <v>118.64999999999999</v>
      </c>
      <c r="J7" s="35">
        <f>+I7/F7</f>
        <v>1.7156602507273628</v>
      </c>
      <c r="K7" s="36"/>
      <c r="L7" s="45"/>
      <c r="M7" s="48">
        <f>SUM(M3:M6)</f>
        <v>69.15704898431827</v>
      </c>
      <c r="N7" s="49">
        <f>+$E7/M7</f>
        <v>13.757382855009691</v>
      </c>
      <c r="O7" s="52">
        <f>SUM(O3:O6)</f>
        <v>64.25</v>
      </c>
      <c r="P7" s="49">
        <f>+$E7/O7</f>
        <v>14.808093385212848</v>
      </c>
      <c r="Q7" s="52">
        <f>SUM(Q3:Q6)</f>
        <v>62.290000000000006</v>
      </c>
      <c r="R7" s="49">
        <f>+$E7/Q7</f>
        <v>15.274040777009558</v>
      </c>
      <c r="S7" s="52">
        <f>SUM(S3:S6)</f>
        <v>62.47</v>
      </c>
      <c r="T7" s="49">
        <f>+$E7/S7</f>
        <v>15.230030414597815</v>
      </c>
    </row>
    <row r="8" spans="12:20" ht="12.75">
      <c r="L8" s="42" t="s">
        <v>28</v>
      </c>
      <c r="M8" s="47">
        <f>+M7*$J7</f>
        <v>118.64999999999999</v>
      </c>
      <c r="N8" s="50"/>
      <c r="O8" s="47">
        <f>+O7*$J7</f>
        <v>110.23117110923306</v>
      </c>
      <c r="P8" s="55">
        <f>+(O7-$M7)/$M7</f>
        <v>-0.07095515289310517</v>
      </c>
      <c r="Q8" s="47">
        <f>+Q7*$J7</f>
        <v>106.86847701780744</v>
      </c>
      <c r="R8" s="55">
        <f>+(Q7-$M7)/$M7</f>
        <v>-0.09929644317060723</v>
      </c>
      <c r="S8" s="47">
        <f>+S7*$J7</f>
        <v>107.17729586293835</v>
      </c>
      <c r="T8" s="55">
        <f>+(S7-$M7)/$M7</f>
        <v>-0.0966936716145102</v>
      </c>
    </row>
    <row r="11" spans="1:16" ht="12.75">
      <c r="A11" s="1"/>
      <c r="B11" s="2" t="s">
        <v>21</v>
      </c>
      <c r="C11" s="3" t="s">
        <v>22</v>
      </c>
      <c r="D11" s="26" t="s">
        <v>6</v>
      </c>
      <c r="E11" s="4" t="s">
        <v>23</v>
      </c>
      <c r="F11" s="5" t="s">
        <v>24</v>
      </c>
      <c r="G11" s="5" t="s">
        <v>20</v>
      </c>
      <c r="H11" s="5" t="s">
        <v>25</v>
      </c>
      <c r="I11" s="6" t="s">
        <v>28</v>
      </c>
      <c r="J11" s="9" t="s">
        <v>29</v>
      </c>
      <c r="K11" s="7" t="s">
        <v>30</v>
      </c>
      <c r="L11" s="44" t="s">
        <v>26</v>
      </c>
      <c r="M11" s="68" t="s">
        <v>11</v>
      </c>
      <c r="N11" s="69"/>
      <c r="O11" s="68" t="s">
        <v>14</v>
      </c>
      <c r="P11" s="69"/>
    </row>
    <row r="12" spans="1:16" ht="12.75">
      <c r="A12" s="61">
        <v>3764</v>
      </c>
      <c r="B12" s="62">
        <v>42156</v>
      </c>
      <c r="C12" s="63">
        <v>852135</v>
      </c>
      <c r="D12" s="63">
        <f>737070+(C12-737070)*1.01</f>
        <v>853285.65</v>
      </c>
      <c r="E12" s="64" t="s">
        <v>19</v>
      </c>
      <c r="F12" s="64" t="s">
        <v>19</v>
      </c>
      <c r="G12" s="64" t="s">
        <v>19</v>
      </c>
      <c r="H12" s="64" t="s">
        <v>19</v>
      </c>
      <c r="I12" s="64" t="s">
        <v>19</v>
      </c>
      <c r="J12" s="64" t="s">
        <v>19</v>
      </c>
      <c r="K12" s="64" t="s">
        <v>19</v>
      </c>
      <c r="L12" s="65" t="s">
        <v>4</v>
      </c>
      <c r="M12" s="43" t="s">
        <v>24</v>
      </c>
      <c r="N12" s="5" t="s">
        <v>20</v>
      </c>
      <c r="O12" s="43" t="s">
        <v>24</v>
      </c>
      <c r="P12" s="5" t="s">
        <v>20</v>
      </c>
    </row>
    <row r="13" spans="1:16" ht="12.75">
      <c r="A13" s="66">
        <v>3765</v>
      </c>
      <c r="B13" s="29">
        <v>42157</v>
      </c>
      <c r="C13" s="30">
        <v>852294</v>
      </c>
      <c r="D13" s="30">
        <f>737070+(C13-737070)*1.01</f>
        <v>853446.24</v>
      </c>
      <c r="E13" s="31">
        <f>+D13-D12</f>
        <v>160.5899999999674</v>
      </c>
      <c r="F13" s="32">
        <f>+I13/J13</f>
        <v>12.252199413489736</v>
      </c>
      <c r="G13" s="33">
        <f>+E13/F13</f>
        <v>13.107034466249134</v>
      </c>
      <c r="H13" s="33">
        <f>+G13</f>
        <v>13.107034466249134</v>
      </c>
      <c r="I13" s="34">
        <v>20.89</v>
      </c>
      <c r="J13" s="35">
        <v>1.705</v>
      </c>
      <c r="K13" s="36">
        <f>+J13/H13*100</f>
        <v>13.00828196027414</v>
      </c>
      <c r="L13" s="37" t="s">
        <v>5</v>
      </c>
      <c r="M13" s="41">
        <v>12.252199413489736</v>
      </c>
      <c r="N13" s="40">
        <f>+$E13/M13</f>
        <v>13.107034466249134</v>
      </c>
      <c r="O13" s="11">
        <v>11.31</v>
      </c>
      <c r="P13" s="40">
        <f>+$E13/O13</f>
        <v>14.198938992039558</v>
      </c>
    </row>
    <row r="14" spans="1:16" ht="12.75">
      <c r="A14" s="21"/>
      <c r="B14" s="56"/>
      <c r="C14" s="10"/>
      <c r="D14" s="10"/>
      <c r="E14" s="14"/>
      <c r="F14" s="39"/>
      <c r="G14" s="57"/>
      <c r="H14" s="57"/>
      <c r="I14" s="58"/>
      <c r="J14" s="59"/>
      <c r="K14" s="60"/>
      <c r="L14" s="8"/>
      <c r="M14" s="47">
        <f>+M13*$J13</f>
        <v>20.89</v>
      </c>
      <c r="N14" s="50"/>
      <c r="O14" s="46">
        <f>+O13*$J13</f>
        <v>19.28355</v>
      </c>
      <c r="P14" s="55">
        <f>+(O13-$M13)/$M13</f>
        <v>-0.07690043082814738</v>
      </c>
    </row>
    <row r="17" ht="12.75">
      <c r="A17" s="19" t="s">
        <v>18</v>
      </c>
    </row>
    <row r="18" spans="1:4" ht="12.75">
      <c r="A18" s="19" t="s">
        <v>15</v>
      </c>
      <c r="C18" s="17" t="s">
        <v>17</v>
      </c>
      <c r="D18" s="19" t="s">
        <v>16</v>
      </c>
    </row>
    <row r="19" spans="2:4" ht="12.75">
      <c r="B19" s="13">
        <v>1200</v>
      </c>
      <c r="C19" s="13">
        <v>1218</v>
      </c>
      <c r="D19" s="13">
        <v>1260</v>
      </c>
    </row>
    <row r="20" spans="2:4" ht="12.75">
      <c r="B20" s="67">
        <f>+(B19-$C19)/$C19</f>
        <v>-0.014778325123152709</v>
      </c>
      <c r="C20" s="12"/>
      <c r="D20" s="67">
        <f>+(D19-$C19)/$C19</f>
        <v>0.034482758620689655</v>
      </c>
    </row>
  </sheetData>
  <sheetProtection/>
  <mergeCells count="6">
    <mergeCell ref="Q1:R1"/>
    <mergeCell ref="S1:T1"/>
    <mergeCell ref="M11:N11"/>
    <mergeCell ref="O11:P11"/>
    <mergeCell ref="M1:N1"/>
    <mergeCell ref="O1:P1"/>
  </mergeCells>
  <printOptions gridLines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consumi moto</dc:title>
  <dc:subject/>
  <dc:creator>Marcello Anglana</dc:creator>
  <cp:keywords/>
  <dc:description/>
  <cp:lastModifiedBy>Marcello Anglana</cp:lastModifiedBy>
  <cp:lastPrinted>2015-06-04T12:42:36Z</cp:lastPrinted>
  <dcterms:created xsi:type="dcterms:W3CDTF">2001-01-18T10:40:10Z</dcterms:created>
  <dcterms:modified xsi:type="dcterms:W3CDTF">2015-06-09T11:22:27Z</dcterms:modified>
  <cp:category/>
  <cp:version/>
  <cp:contentType/>
  <cp:contentStatus/>
</cp:coreProperties>
</file>