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Marcello\MOTO\"/>
    </mc:Choice>
  </mc:AlternateContent>
  <bookViews>
    <workbookView xWindow="-17" yWindow="6763" windowWidth="19320" windowHeight="6814" tabRatio="406"/>
  </bookViews>
  <sheets>
    <sheet name="Foglio1" sheetId="1" r:id="rId1"/>
    <sheet name="Dati grafico" sheetId="3" r:id="rId2"/>
    <sheet name="Accessori" sheetId="7" r:id="rId3"/>
    <sheet name="gomme" sheetId="8" r:id="rId4"/>
  </sheets>
  <definedNames>
    <definedName name="_xlnm._FilterDatabase" localSheetId="2" hidden="1">Accessori!$C$17:$H$37</definedName>
    <definedName name="_xlnm.Print_Titles" localSheetId="0">Foglio1!$2:$5</definedName>
  </definedNames>
  <calcPr calcId="152511"/>
</workbook>
</file>

<file path=xl/calcChain.xml><?xml version="1.0" encoding="utf-8"?>
<calcChain xmlns="http://schemas.openxmlformats.org/spreadsheetml/2006/main">
  <c r="J7" i="1" l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6" i="1"/>
  <c r="J5" i="1"/>
  <c r="D12" i="3"/>
  <c r="I34" i="1"/>
  <c r="H34" i="1"/>
  <c r="G34" i="1"/>
  <c r="D34" i="1"/>
  <c r="I33" i="1"/>
  <c r="H33" i="1" s="1"/>
  <c r="F33" i="1" s="1"/>
  <c r="D33" i="1"/>
  <c r="E34" i="1" l="1"/>
  <c r="F34" i="1"/>
  <c r="G33" i="1"/>
  <c r="E33" i="1" s="1"/>
  <c r="C9" i="8"/>
  <c r="I32" i="1" l="1"/>
  <c r="G32" i="1" s="1"/>
  <c r="D32" i="1"/>
  <c r="H32" i="1" l="1"/>
  <c r="F32" i="1" s="1"/>
  <c r="E32" i="1"/>
  <c r="I31" i="1"/>
  <c r="H31" i="1" s="1"/>
  <c r="D31" i="1"/>
  <c r="F31" i="1" l="1"/>
  <c r="G31" i="1"/>
  <c r="E31" i="1" s="1"/>
  <c r="I29" i="1"/>
  <c r="I30" i="1"/>
  <c r="D30" i="1"/>
  <c r="D29" i="1"/>
  <c r="I28" i="1"/>
  <c r="D28" i="1"/>
  <c r="C8" i="8" l="1"/>
  <c r="C7" i="8"/>
  <c r="C6" i="8"/>
  <c r="C5" i="8"/>
  <c r="C4" i="8"/>
  <c r="C3" i="8"/>
  <c r="AC26" i="1" l="1"/>
  <c r="AD27" i="1"/>
  <c r="I27" i="1" s="1"/>
  <c r="D27" i="1"/>
  <c r="AD26" i="1"/>
  <c r="Y26" i="1"/>
  <c r="I26" i="1" l="1"/>
  <c r="D26" i="1"/>
  <c r="I25" i="1"/>
  <c r="D25" i="1"/>
  <c r="I24" i="1"/>
  <c r="D24" i="1"/>
  <c r="S5" i="1" l="1"/>
  <c r="D23" i="1"/>
  <c r="I23" i="1"/>
  <c r="G30" i="1" l="1"/>
  <c r="E30" i="1" s="1"/>
  <c r="H30" i="1"/>
  <c r="F30" i="1" s="1"/>
  <c r="G28" i="1"/>
  <c r="G29" i="1"/>
  <c r="H28" i="1"/>
  <c r="H29" i="1"/>
  <c r="D22" i="1"/>
  <c r="I22" i="1"/>
  <c r="E18" i="7" l="1"/>
  <c r="D21" i="1"/>
  <c r="I21" i="1"/>
  <c r="D7" i="7" l="1"/>
  <c r="D4" i="3"/>
  <c r="I20" i="1"/>
  <c r="D20" i="1"/>
  <c r="I19" i="1"/>
  <c r="D19" i="1"/>
  <c r="D11" i="7" l="1"/>
  <c r="D15" i="7"/>
  <c r="D13" i="7"/>
  <c r="D9" i="7"/>
  <c r="D5" i="7"/>
  <c r="F13" i="7"/>
  <c r="F15" i="7"/>
  <c r="F7" i="7"/>
  <c r="F11" i="7"/>
  <c r="F5" i="7"/>
  <c r="E13" i="7"/>
  <c r="E15" i="7"/>
  <c r="E7" i="7"/>
  <c r="E9" i="7"/>
  <c r="E11" i="7"/>
  <c r="E5" i="7"/>
  <c r="I17" i="1" l="1"/>
  <c r="D17" i="1"/>
  <c r="I6" i="1"/>
  <c r="I18" i="1"/>
  <c r="D18" i="1"/>
  <c r="D16" i="1" l="1"/>
  <c r="I16" i="1"/>
  <c r="O1" i="3" l="1"/>
  <c r="N1" i="3"/>
  <c r="K1" i="3"/>
  <c r="J1" i="3"/>
  <c r="J7" i="3"/>
  <c r="F46" i="7"/>
  <c r="F9" i="7" s="1"/>
  <c r="AD14" i="1"/>
  <c r="AD13" i="1"/>
  <c r="D11" i="1"/>
  <c r="I11" i="1" l="1"/>
  <c r="D3" i="7" l="1"/>
  <c r="F3" i="7"/>
  <c r="E3" i="7"/>
  <c r="F18" i="7"/>
  <c r="I15" i="1"/>
  <c r="D15" i="1"/>
  <c r="I14" i="1"/>
  <c r="D14" i="1"/>
  <c r="AD5" i="1"/>
  <c r="AC5" i="1"/>
  <c r="D10" i="1"/>
  <c r="I10" i="1"/>
  <c r="D9" i="1"/>
  <c r="I9" i="1"/>
  <c r="AB5" i="1"/>
  <c r="P5" i="1"/>
  <c r="D13" i="1"/>
  <c r="D12" i="1"/>
  <c r="D8" i="1"/>
  <c r="I7" i="1"/>
  <c r="I8" i="1"/>
  <c r="D7" i="1"/>
  <c r="D6" i="1"/>
  <c r="I12" i="1"/>
  <c r="I13" i="1"/>
  <c r="Z5" i="1"/>
  <c r="R5" i="1"/>
  <c r="AE5" i="1"/>
  <c r="AF5" i="1"/>
  <c r="W5" i="1"/>
  <c r="AA5" i="1"/>
  <c r="Q5" i="1"/>
  <c r="O5" i="1"/>
  <c r="Y5" i="1"/>
  <c r="H24" i="1" l="1"/>
  <c r="H26" i="1"/>
  <c r="F26" i="1" s="1"/>
  <c r="H25" i="1"/>
  <c r="G26" i="1"/>
  <c r="E26" i="1" s="1"/>
  <c r="G25" i="1"/>
  <c r="G24" i="1"/>
  <c r="G27" i="1"/>
  <c r="E27" i="1" s="1"/>
  <c r="H27" i="1"/>
  <c r="F27" i="1" s="1"/>
  <c r="H8" i="1"/>
  <c r="F8" i="1" s="1"/>
  <c r="H23" i="1"/>
  <c r="F23" i="1" s="1"/>
  <c r="G23" i="1"/>
  <c r="E23" i="1" s="1"/>
  <c r="G22" i="1"/>
  <c r="E22" i="1" s="1"/>
  <c r="H22" i="1"/>
  <c r="F22" i="1" s="1"/>
  <c r="G21" i="1"/>
  <c r="E21" i="1" s="1"/>
  <c r="G19" i="1"/>
  <c r="G20" i="1"/>
  <c r="E20" i="1" s="1"/>
  <c r="G17" i="1"/>
  <c r="H21" i="1"/>
  <c r="F21" i="1" s="1"/>
  <c r="H20" i="1"/>
  <c r="F20" i="1" s="1"/>
  <c r="H19" i="1"/>
  <c r="H17" i="1"/>
  <c r="H18" i="1"/>
  <c r="F18" i="1" s="1"/>
  <c r="G18" i="1"/>
  <c r="E18" i="1" s="1"/>
  <c r="H6" i="1"/>
  <c r="H16" i="1"/>
  <c r="F16" i="1" s="1"/>
  <c r="G16" i="1"/>
  <c r="E16" i="1" s="1"/>
  <c r="G6" i="1"/>
  <c r="G11" i="1"/>
  <c r="E11" i="1" s="1"/>
  <c r="H11" i="1"/>
  <c r="F11" i="1" s="1"/>
  <c r="H15" i="1"/>
  <c r="F15" i="1" s="1"/>
  <c r="G15" i="1"/>
  <c r="E15" i="1" s="1"/>
  <c r="G7" i="1"/>
  <c r="E7" i="1" s="1"/>
  <c r="H9" i="1"/>
  <c r="F9" i="1" s="1"/>
  <c r="G13" i="1"/>
  <c r="E13" i="1" s="1"/>
  <c r="H7" i="1"/>
  <c r="F7" i="1" s="1"/>
  <c r="G14" i="1"/>
  <c r="E14" i="1" s="1"/>
  <c r="G12" i="1"/>
  <c r="E12" i="1" s="1"/>
  <c r="G9" i="1"/>
  <c r="E9" i="1" s="1"/>
  <c r="H12" i="1"/>
  <c r="F12" i="1" s="1"/>
  <c r="G8" i="1"/>
  <c r="E8" i="1" s="1"/>
  <c r="H10" i="1"/>
  <c r="F10" i="1" s="1"/>
  <c r="H13" i="1"/>
  <c r="F13" i="1" s="1"/>
  <c r="G10" i="1"/>
  <c r="E10" i="1" s="1"/>
  <c r="H14" i="1"/>
  <c r="M5" i="1"/>
  <c r="N5" i="1"/>
  <c r="K5" i="1"/>
  <c r="L5" i="1"/>
  <c r="I5" i="1" l="1"/>
  <c r="L4" i="1" l="1"/>
  <c r="H4" i="1"/>
  <c r="W4" i="1"/>
  <c r="P4" i="1"/>
  <c r="AA4" i="1"/>
  <c r="O4" i="1"/>
  <c r="Z4" i="1"/>
  <c r="AE4" i="1"/>
  <c r="S4" i="1"/>
  <c r="N4" i="1"/>
  <c r="R4" i="1"/>
  <c r="Q4" i="1"/>
  <c r="AB4" i="1"/>
  <c r="M4" i="1"/>
  <c r="AC4" i="1"/>
  <c r="AF4" i="1"/>
  <c r="AD4" i="1"/>
  <c r="Y4" i="1"/>
  <c r="G4" i="1"/>
  <c r="K4" i="1"/>
</calcChain>
</file>

<file path=xl/sharedStrings.xml><?xml version="1.0" encoding="utf-8"?>
<sst xmlns="http://schemas.openxmlformats.org/spreadsheetml/2006/main" count="314" uniqueCount="184">
  <si>
    <t>%</t>
  </si>
  <si>
    <t>Totale</t>
  </si>
  <si>
    <t>data</t>
  </si>
  <si>
    <t>km</t>
  </si>
  <si>
    <t>olio</t>
  </si>
  <si>
    <t>fil.o.</t>
  </si>
  <si>
    <t>fil.a.</t>
  </si>
  <si>
    <t>cand.</t>
  </si>
  <si>
    <t>gom.</t>
  </si>
  <si>
    <t>fil.b.</t>
  </si>
  <si>
    <t>note</t>
  </si>
  <si>
    <t>batt.</t>
  </si>
  <si>
    <t>bollo</t>
  </si>
  <si>
    <t>assic.</t>
  </si>
  <si>
    <t>-</t>
  </si>
  <si>
    <t>B</t>
  </si>
  <si>
    <t>T</t>
  </si>
  <si>
    <t>X</t>
  </si>
  <si>
    <t>p.</t>
  </si>
  <si>
    <t>post.</t>
  </si>
  <si>
    <t>pastiglie</t>
  </si>
  <si>
    <t>€</t>
  </si>
  <si>
    <t>ant.s. (p.)</t>
  </si>
  <si>
    <t>ant.d. (l.)</t>
  </si>
  <si>
    <t>cinghia</t>
  </si>
  <si>
    <t>dischi</t>
  </si>
  <si>
    <r>
      <t xml:space="preserve">2 </t>
    </r>
    <r>
      <rPr>
        <sz val="10"/>
        <rFont val="Arial"/>
        <family val="2"/>
      </rPr>
      <t>a.</t>
    </r>
  </si>
  <si>
    <t>lavoro</t>
  </si>
  <si>
    <t>gratis Salerno</t>
  </si>
  <si>
    <t>fil.dct</t>
  </si>
  <si>
    <t>+1%
km eff.</t>
  </si>
  <si>
    <t>lavoro accessori</t>
  </si>
  <si>
    <t>A</t>
  </si>
  <si>
    <t>montati 3 acc.</t>
  </si>
  <si>
    <t>lavoro incidenti</t>
  </si>
  <si>
    <t>ricambi incidenti</t>
  </si>
  <si>
    <t>I</t>
  </si>
  <si>
    <t>GOLD WING TOUR DCT 2018 - 24.3.2018</t>
  </si>
  <si>
    <t>$1 = € 0,81</t>
  </si>
  <si>
    <t>Accessorio</t>
  </si>
  <si>
    <t>Codice</t>
  </si>
  <si>
    <t>g</t>
  </si>
  <si>
    <t>da</t>
  </si>
  <si>
    <t>Descrizione</t>
  </si>
  <si>
    <t>TOTALE</t>
  </si>
  <si>
    <t>-----</t>
  </si>
  <si>
    <t>Rilevatore satellitare</t>
  </si>
  <si>
    <t>Fari fendinebbia LED</t>
  </si>
  <si>
    <t>08V71-MKC-A00</t>
  </si>
  <si>
    <t>Impianto audio potenziato</t>
  </si>
  <si>
    <t>08A83-MKC-A00</t>
  </si>
  <si>
    <t>Include un amplificatore a 4 canali da 220w e 4 diffusori da 55w.</t>
  </si>
  <si>
    <t>Cavo USB</t>
  </si>
  <si>
    <t>08E79-MKC-A00</t>
  </si>
  <si>
    <t>Cavo per conness. con dispositivi USB 2.0. Installaz. nella valigia later. sinistra.</t>
  </si>
  <si>
    <t>Luce LED baule</t>
  </si>
  <si>
    <t>08U74-MKC-A00</t>
  </si>
  <si>
    <t>Cablaggio secondario per bagagliaio</t>
  </si>
  <si>
    <t>08E86-MKC-A00</t>
  </si>
  <si>
    <t>Luce stop LED</t>
  </si>
  <si>
    <t>08U76-MKC-A00</t>
  </si>
  <si>
    <t>Portabagagli cromato Gold Wing Tour</t>
  </si>
  <si>
    <t>08L70-MKC-C00</t>
  </si>
  <si>
    <t>Cover pinze freno cromate</t>
  </si>
  <si>
    <t>08F73-MKC-A00</t>
  </si>
  <si>
    <t>Aggiungono un tocco di stile al design della moto e consentono un miglior flusso d'aria.</t>
  </si>
  <si>
    <t>Borsa interna baule posteriore</t>
  </si>
  <si>
    <t>08L00-MKC-A00</t>
  </si>
  <si>
    <t>Borse interne bauli laterali</t>
  </si>
  <si>
    <t>08L01-MKC-A00</t>
  </si>
  <si>
    <t>Organizer coperchio baule posteriore</t>
  </si>
  <si>
    <t>08L78-MKC-A00</t>
  </si>
  <si>
    <t>Nylon rinforzato; sistema di tasche per gli elementi più piccoli nel baule posteriore.</t>
  </si>
  <si>
    <t>Cavalletto laterale cromato</t>
  </si>
  <si>
    <t>08M70-MKC-A00</t>
  </si>
  <si>
    <t>===</t>
  </si>
  <si>
    <t>Tappeto baule posteriore</t>
  </si>
  <si>
    <t>08P00-MKC-A00</t>
  </si>
  <si>
    <t>Tappeto baule posteriore moquette pregiata, fondo antiscivolo, logo GW</t>
  </si>
  <si>
    <t>Tappeto baule destro</t>
  </si>
  <si>
    <t>08P02-MKC-A00</t>
  </si>
  <si>
    <t>Tappeto baule destro moquette preg.,fondo antisciv.,logo GW</t>
  </si>
  <si>
    <t>Tappeto baule sin. con amplificatore</t>
  </si>
  <si>
    <t>08P03-MKC-A00</t>
  </si>
  <si>
    <t>Tapp. baule sin. moquette preg., fondo antiscivolo, GW. Adatto con l'amplificatore.</t>
  </si>
  <si>
    <t>Telo coprimoto Tour da esterno nero/grigio</t>
  </si>
  <si>
    <t>08P71-MKC-A00ZD</t>
  </si>
  <si>
    <t>Schienale guidatore</t>
  </si>
  <si>
    <t>08R75-MKC-A00</t>
  </si>
  <si>
    <t>Con logo GW. Reclinabile per facilit. l'accesso passeg.. Non compatib. con sella sagomata.</t>
  </si>
  <si>
    <t>Presa 12v</t>
  </si>
  <si>
    <t>08U79-MKC-A00</t>
  </si>
  <si>
    <t xml:space="preserve">Presa 12V accessoria per il collegamento degli accessori preferiti. </t>
  </si>
  <si>
    <t>Homelink: tasti e telecomando cancello</t>
  </si>
  <si>
    <t>08U77-MKC-A00</t>
  </si>
  <si>
    <t>Faretti led laterali</t>
  </si>
  <si>
    <t>08U70-MKC-A00</t>
  </si>
  <si>
    <t>(772)</t>
  </si>
  <si>
    <t>(1.220)</t>
  </si>
  <si>
    <t>Borsello serbatoio</t>
  </si>
  <si>
    <t>Borsa portapacchi</t>
  </si>
  <si>
    <t>Portatelefono</t>
  </si>
  <si>
    <t>Conc.</t>
  </si>
  <si>
    <t>E</t>
  </si>
  <si>
    <t>C</t>
  </si>
  <si>
    <t>Ebay</t>
  </si>
  <si>
    <t>Artig.</t>
  </si>
  <si>
    <t>Internet</t>
  </si>
  <si>
    <t>n.</t>
  </si>
  <si>
    <t>Cronometro</t>
  </si>
  <si>
    <t>N</t>
  </si>
  <si>
    <t>Negozio</t>
  </si>
  <si>
    <t>Blocchetto appunti</t>
  </si>
  <si>
    <t>Spot</t>
  </si>
  <si>
    <t>Contrappesi terminali manubrio rossi</t>
  </si>
  <si>
    <t>Luci posteriori lato targa</t>
  </si>
  <si>
    <t>Luce LED per l'illuminazione dell'interno del baule post. Per l'installaz. richiede il sub-cablaggio.</t>
  </si>
  <si>
    <t>Portabagagli crom.da inst.sop.baule post. GW Tour per aum.capacità di carico. Lim.peso: 2,3Kg</t>
  </si>
  <si>
    <t>Nylon resist. a abras.; proteg.carico; manigl.e tracol.rinf.; zip GW consente l'access.senza rimuov.borsa da baule</t>
  </si>
  <si>
    <t>Coppia fari ant.luce LED. Luce bianca 880 Lumens, lenti rinf.e conn.imperm.Compr.Kit mont.08V70-MKC-A00 € 134,37</t>
  </si>
  <si>
    <t>Mater.sint.imperm.; sist.vent.contro umid.; morb.rivest.int.per evit.graf.su par.e car.; logo GW. Per moto con baule post.</t>
  </si>
  <si>
    <t>(listino 36.990+300)</t>
  </si>
  <si>
    <t>compreso primo tagliando</t>
  </si>
  <si>
    <t>montati 11 acc.</t>
  </si>
  <si>
    <t>T-b.a.a.i.</t>
  </si>
  <si>
    <t>cent
km
-b.a.a.i.</t>
  </si>
  <si>
    <t>Ammortizzatore post.progress.</t>
  </si>
  <si>
    <t>Portatelecamera</t>
  </si>
  <si>
    <t>??</t>
  </si>
  <si>
    <t>solo alimentazione</t>
  </si>
  <si>
    <t>luce stop/posiz.</t>
  </si>
  <si>
    <t>- bollo
assicur.
access.
incid.</t>
  </si>
  <si>
    <t>scritta Honda</t>
  </si>
  <si>
    <t>220+36sped.</t>
  </si>
  <si>
    <t>"Honda"63,vern.35</t>
  </si>
  <si>
    <t>443+115(dog.)</t>
  </si>
  <si>
    <t>ammort.</t>
  </si>
  <si>
    <t>usb</t>
  </si>
  <si>
    <t>termin.man.</t>
  </si>
  <si>
    <t>telefono</t>
  </si>
  <si>
    <t>acconti</t>
  </si>
  <si>
    <t>luci post.</t>
  </si>
  <si>
    <t>Doppia presa usb e 2 cavi usb-c</t>
  </si>
  <si>
    <t>dati</t>
  </si>
  <si>
    <t>segnati</t>
  </si>
  <si>
    <t>carr.20+mecc.30</t>
  </si>
  <si>
    <t xml:space="preserve">cent
km
</t>
  </si>
  <si>
    <t>carene 200
homelink 400</t>
  </si>
  <si>
    <t>Protezioni carene</t>
  </si>
  <si>
    <t>Trackting</t>
  </si>
  <si>
    <t>carene 200</t>
  </si>
  <si>
    <t>+200+200 smontaggio e montaggio</t>
  </si>
  <si>
    <t>Luci bauli laterali</t>
  </si>
  <si>
    <t>Luci/frecce motore</t>
  </si>
  <si>
    <t>€ 3 tappi olio
cruise/luci acces.</t>
  </si>
  <si>
    <t>no filtro dct</t>
  </si>
  <si>
    <t>+1%</t>
  </si>
  <si>
    <t>a mano</t>
  </si>
  <si>
    <t>30 bocc.amm.ant.+ 256 rev.amm.post.+ 1130amm.ant.+220piant.sterzo acciaio</t>
  </si>
  <si>
    <t>vari:4 guarn.tap.+10 olio card.+68 gom. carroz..(lav.inc.:500carroz.+60 cerch.+ 50Serg).150 serb.xl</t>
  </si>
  <si>
    <t>contakm</t>
  </si>
  <si>
    <t>km gom.</t>
  </si>
  <si>
    <t>motivo</t>
  </si>
  <si>
    <t>partenza</t>
  </si>
  <si>
    <t>consumo</t>
  </si>
  <si>
    <r>
      <t>Dunlop</t>
    </r>
    <r>
      <rPr>
        <sz val="9"/>
        <rFont val="Arial"/>
        <family val="2"/>
      </rPr>
      <t xml:space="preserve">, poi </t>
    </r>
    <r>
      <rPr>
        <sz val="10"/>
        <rFont val="Arial"/>
        <family val="2"/>
      </rPr>
      <t>Bridgest.</t>
    </r>
  </si>
  <si>
    <t>vari</t>
  </si>
  <si>
    <t>+sost.telecam.+sm.carr.</t>
  </si>
  <si>
    <t>olio il 5.10 100.634</t>
  </si>
  <si>
    <t>€ tagl.</t>
  </si>
  <si>
    <t>€ tagl.
-b.a.a.i.</t>
  </si>
  <si>
    <t>incid.: leva,ades.
param.,sottosp.</t>
  </si>
  <si>
    <t>acces.:ripar.dashcam</t>
  </si>
  <si>
    <t>T 001</t>
  </si>
  <si>
    <t>T 012</t>
  </si>
  <si>
    <t>T 024</t>
  </si>
  <si>
    <t>T 036</t>
  </si>
  <si>
    <t>T 048</t>
  </si>
  <si>
    <t>T 060</t>
  </si>
  <si>
    <t>T 072</t>
  </si>
  <si>
    <t>T 084</t>
  </si>
  <si>
    <t>T 096</t>
  </si>
  <si>
    <t>T 108</t>
  </si>
  <si>
    <t>T 120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</si>
</sst>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3" formatCode="_-* #,##0.00_-;\-* #,##0.00_-;_-* &quot;-&quot;??_-;_-@_-"/>
    <numFmt numFmtId="164" formatCode="dd:mm:yy"/>
    <numFmt numFmtId="165" formatCode="0.0"/>
    <numFmt numFmtId="166" formatCode="_-[$€-2]\ * #,##0.00_-;\-[$€-2]\ * #,##0.00_-;_-[$€-2]\ * &quot;-&quot;??_-"/>
    <numFmt numFmtId="167" formatCode="_-* #,##0_-;\-* #,##0_-;_-* &quot;-&quot;??_-;_-@_-"/>
    <numFmt numFmtId="168" formatCode="d\.mm\.yy"/>
    <numFmt numFmtId="169" formatCode="_(* #,##0.00_);_(* \(#,##0.00\);_(* &quot;-&quot;??_);_(@_)"/>
    <numFmt numFmtId="170" formatCode="_(* #,##0_);_(* \(#,##0\);_(* &quot;-&quot;??_);_(@_)"/>
    <numFmt numFmtId="171" formatCode="_(* #,##0.0_);_(* \(#,##0.0\);_(* &quot;-&quot;??_);_(@_)"/>
    <numFmt numFmtId="172" formatCode="d\.mm"/>
    <numFmt numFmtId="173" formatCode="dd\.mm\.yy"/>
    <numFmt numFmtId="174" formatCode="#,##0.0"/>
  </numFmts>
  <fonts count="23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6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sz val="10"/>
      <color indexed="12"/>
      <name val="Arial"/>
      <family val="2"/>
    </font>
    <font>
      <sz val="6"/>
      <color indexed="12"/>
      <name val="Arial"/>
      <family val="2"/>
    </font>
    <font>
      <sz val="10"/>
      <color indexed="9"/>
      <name val="Arial"/>
      <family val="2"/>
    </font>
    <font>
      <sz val="9"/>
      <name val="Arial"/>
      <family val="2"/>
    </font>
    <font>
      <sz val="8"/>
      <color indexed="10"/>
      <name val="Arial"/>
      <family val="2"/>
    </font>
    <font>
      <sz val="7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sz val="10"/>
      <color rgb="FF002060"/>
      <name val="Arial"/>
      <family val="2"/>
    </font>
    <font>
      <sz val="10"/>
      <color rgb="FF0000FF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0"/>
      <name val="Arial"/>
      <family val="2"/>
    </font>
    <font>
      <i/>
      <sz val="9.5"/>
      <name val="Arial"/>
      <family val="2"/>
    </font>
    <font>
      <sz val="9"/>
      <color indexed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rgb="FFFFFF00"/>
        <bgColor indexed="64"/>
      </patternFill>
    </fill>
  </fills>
  <borders count="6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hair">
        <color indexed="64"/>
      </bottom>
      <diagonal/>
    </border>
    <border>
      <left style="dotted">
        <color indexed="64"/>
      </left>
      <right style="dotted">
        <color indexed="64"/>
      </right>
      <top/>
      <bottom style="hair">
        <color indexed="64"/>
      </bottom>
      <diagonal/>
    </border>
    <border>
      <left style="dotted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4">
    <xf numFmtId="0" fontId="0" fillId="0" borderId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12" fillId="0" borderId="0" applyFont="0" applyFill="0" applyBorder="0" applyAlignment="0" applyProtection="0"/>
  </cellStyleXfs>
  <cellXfs count="300">
    <xf numFmtId="0" fontId="0" fillId="0" borderId="0" xfId="0"/>
    <xf numFmtId="164" fontId="0" fillId="0" borderId="1" xfId="0" applyNumberFormat="1" applyBorder="1"/>
    <xf numFmtId="3" fontId="0" fillId="0" borderId="1" xfId="0" applyNumberFormat="1" applyBorder="1"/>
    <xf numFmtId="164" fontId="0" fillId="0" borderId="2" xfId="0" applyNumberFormat="1" applyBorder="1" applyAlignment="1">
      <alignment horizontal="center"/>
    </xf>
    <xf numFmtId="0" fontId="0" fillId="0" borderId="3" xfId="0" applyBorder="1"/>
    <xf numFmtId="3" fontId="0" fillId="0" borderId="2" xfId="0" applyNumberFormat="1" applyBorder="1"/>
    <xf numFmtId="0" fontId="0" fillId="0" borderId="5" xfId="0" applyBorder="1" applyAlignment="1"/>
    <xf numFmtId="0" fontId="0" fillId="0" borderId="5" xfId="0" applyBorder="1"/>
    <xf numFmtId="165" fontId="0" fillId="0" borderId="0" xfId="0" applyNumberFormat="1" applyBorder="1"/>
    <xf numFmtId="0" fontId="0" fillId="0" borderId="0" xfId="0" applyBorder="1"/>
    <xf numFmtId="0" fontId="0" fillId="0" borderId="6" xfId="0" applyBorder="1"/>
    <xf numFmtId="164" fontId="0" fillId="0" borderId="0" xfId="0" applyNumberFormat="1" applyBorder="1"/>
    <xf numFmtId="3" fontId="0" fillId="0" borderId="0" xfId="0" applyNumberFormat="1" applyBorder="1"/>
    <xf numFmtId="165" fontId="0" fillId="0" borderId="4" xfId="0" applyNumberFormat="1" applyBorder="1" applyAlignment="1">
      <alignment horizontal="center"/>
    </xf>
    <xf numFmtId="0" fontId="0" fillId="0" borderId="2" xfId="0" applyBorder="1"/>
    <xf numFmtId="0" fontId="4" fillId="0" borderId="0" xfId="0" applyFont="1"/>
    <xf numFmtId="0" fontId="5" fillId="0" borderId="0" xfId="0" applyFont="1"/>
    <xf numFmtId="165" fontId="0" fillId="0" borderId="1" xfId="0" applyNumberFormat="1" applyBorder="1"/>
    <xf numFmtId="165" fontId="3" fillId="0" borderId="1" xfId="0" applyNumberFormat="1" applyFont="1" applyBorder="1" applyAlignment="1">
      <alignment horizontal="center"/>
    </xf>
    <xf numFmtId="0" fontId="3" fillId="0" borderId="7" xfId="0" applyFont="1" applyBorder="1"/>
    <xf numFmtId="0" fontId="3" fillId="0" borderId="8" xfId="0" applyFont="1" applyBorder="1"/>
    <xf numFmtId="0" fontId="3" fillId="0" borderId="0" xfId="0" applyFont="1" applyBorder="1"/>
    <xf numFmtId="0" fontId="4" fillId="0" borderId="7" xfId="0" applyFont="1" applyBorder="1"/>
    <xf numFmtId="0" fontId="6" fillId="0" borderId="0" xfId="0" applyFont="1" applyBorder="1"/>
    <xf numFmtId="3" fontId="0" fillId="0" borderId="6" xfId="0" applyNumberFormat="1" applyBorder="1"/>
    <xf numFmtId="3" fontId="0" fillId="0" borderId="9" xfId="0" applyNumberFormat="1" applyBorder="1" applyAlignment="1">
      <alignment horizontal="center"/>
    </xf>
    <xf numFmtId="165" fontId="0" fillId="0" borderId="10" xfId="0" applyNumberFormat="1" applyBorder="1"/>
    <xf numFmtId="3" fontId="0" fillId="0" borderId="11" xfId="0" applyNumberFormat="1" applyBorder="1" applyAlignment="1"/>
    <xf numFmtId="165" fontId="0" fillId="0" borderId="12" xfId="0" applyNumberFormat="1" applyBorder="1"/>
    <xf numFmtId="0" fontId="4" fillId="0" borderId="0" xfId="0" applyFont="1" applyBorder="1"/>
    <xf numFmtId="0" fontId="4" fillId="0" borderId="3" xfId="0" applyFont="1" applyBorder="1"/>
    <xf numFmtId="0" fontId="8" fillId="2" borderId="14" xfId="0" applyFont="1" applyFill="1" applyBorder="1" applyAlignment="1"/>
    <xf numFmtId="0" fontId="8" fillId="2" borderId="14" xfId="0" applyFont="1" applyFill="1" applyBorder="1"/>
    <xf numFmtId="0" fontId="4" fillId="0" borderId="8" xfId="0" applyFont="1" applyBorder="1"/>
    <xf numFmtId="0" fontId="3" fillId="0" borderId="15" xfId="0" applyFont="1" applyBorder="1"/>
    <xf numFmtId="165" fontId="0" fillId="0" borderId="6" xfId="0" applyNumberFormat="1" applyBorder="1"/>
    <xf numFmtId="165" fontId="0" fillId="0" borderId="11" xfId="0" applyNumberFormat="1" applyBorder="1" applyAlignment="1"/>
    <xf numFmtId="165" fontId="0" fillId="0" borderId="3" xfId="0" applyNumberFormat="1" applyBorder="1" applyAlignment="1"/>
    <xf numFmtId="165" fontId="4" fillId="0" borderId="16" xfId="0" quotePrefix="1" applyNumberFormat="1" applyFont="1" applyBorder="1" applyAlignment="1">
      <alignment horizontal="center"/>
    </xf>
    <xf numFmtId="165" fontId="4" fillId="0" borderId="4" xfId="0" quotePrefix="1" applyNumberFormat="1" applyFont="1" applyBorder="1" applyAlignment="1">
      <alignment horizontal="center"/>
    </xf>
    <xf numFmtId="165" fontId="0" fillId="0" borderId="16" xfId="0" applyNumberFormat="1" applyBorder="1" applyAlignment="1"/>
    <xf numFmtId="165" fontId="0" fillId="0" borderId="4" xfId="0" applyNumberFormat="1" applyBorder="1" applyAlignment="1"/>
    <xf numFmtId="0" fontId="5" fillId="0" borderId="0" xfId="0" applyFont="1" applyBorder="1"/>
    <xf numFmtId="0" fontId="0" fillId="0" borderId="0" xfId="0" applyBorder="1" applyAlignment="1"/>
    <xf numFmtId="164" fontId="4" fillId="0" borderId="0" xfId="0" applyNumberFormat="1" applyFont="1" applyBorder="1" applyAlignment="1">
      <alignment vertical="center"/>
    </xf>
    <xf numFmtId="3" fontId="4" fillId="0" borderId="0" xfId="0" applyNumberFormat="1" applyFont="1" applyBorder="1" applyAlignment="1">
      <alignment vertical="center"/>
    </xf>
    <xf numFmtId="165" fontId="4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1" fontId="4" fillId="0" borderId="0" xfId="0" applyNumberFormat="1" applyFont="1" applyBorder="1" applyAlignment="1">
      <alignment vertical="center"/>
    </xf>
    <xf numFmtId="0" fontId="11" fillId="0" borderId="0" xfId="0" applyFont="1" applyBorder="1" applyAlignment="1">
      <alignment horizontal="left" wrapText="1"/>
    </xf>
    <xf numFmtId="3" fontId="11" fillId="0" borderId="0" xfId="0" applyNumberFormat="1" applyFont="1" applyBorder="1" applyAlignment="1">
      <alignment vertical="center" wrapText="1"/>
    </xf>
    <xf numFmtId="0" fontId="8" fillId="0" borderId="0" xfId="0" applyFont="1" applyFill="1" applyBorder="1" applyAlignment="1">
      <alignment vertical="center"/>
    </xf>
    <xf numFmtId="167" fontId="0" fillId="0" borderId="16" xfId="2" applyNumberFormat="1" applyFont="1" applyBorder="1" applyAlignment="1"/>
    <xf numFmtId="167" fontId="0" fillId="0" borderId="4" xfId="2" applyNumberFormat="1" applyFont="1" applyBorder="1" applyAlignment="1"/>
    <xf numFmtId="167" fontId="0" fillId="0" borderId="16" xfId="2" applyNumberFormat="1" applyFont="1" applyBorder="1"/>
    <xf numFmtId="164" fontId="1" fillId="0" borderId="0" xfId="0" applyNumberFormat="1" applyFont="1" applyFill="1" applyBorder="1"/>
    <xf numFmtId="165" fontId="6" fillId="0" borderId="0" xfId="0" applyNumberFormat="1" applyFont="1" applyBorder="1" applyAlignment="1"/>
    <xf numFmtId="3" fontId="6" fillId="0" borderId="0" xfId="0" applyNumberFormat="1" applyFont="1" applyBorder="1" applyAlignment="1"/>
    <xf numFmtId="3" fontId="5" fillId="0" borderId="0" xfId="0" applyNumberFormat="1" applyFont="1" applyBorder="1"/>
    <xf numFmtId="1" fontId="5" fillId="0" borderId="0" xfId="0" applyNumberFormat="1" applyFont="1" applyBorder="1"/>
    <xf numFmtId="0" fontId="10" fillId="0" borderId="0" xfId="0" applyFont="1" applyBorder="1"/>
    <xf numFmtId="3" fontId="6" fillId="0" borderId="0" xfId="0" applyNumberFormat="1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164" fontId="6" fillId="0" borderId="0" xfId="0" applyNumberFormat="1" applyFont="1" applyBorder="1"/>
    <xf numFmtId="3" fontId="6" fillId="0" borderId="0" xfId="0" applyNumberFormat="1" applyFont="1" applyBorder="1"/>
    <xf numFmtId="0" fontId="0" fillId="0" borderId="17" xfId="0" applyBorder="1" applyAlignment="1">
      <alignment horizontal="center" textRotation="90"/>
    </xf>
    <xf numFmtId="0" fontId="6" fillId="0" borderId="18" xfId="0" applyFont="1" applyBorder="1"/>
    <xf numFmtId="168" fontId="6" fillId="0" borderId="19" xfId="0" applyNumberFormat="1" applyFont="1" applyBorder="1" applyAlignment="1"/>
    <xf numFmtId="3" fontId="6" fillId="0" borderId="20" xfId="0" applyNumberFormat="1" applyFont="1" applyBorder="1" applyAlignment="1"/>
    <xf numFmtId="3" fontId="6" fillId="0" borderId="19" xfId="0" applyNumberFormat="1" applyFont="1" applyBorder="1" applyAlignment="1"/>
    <xf numFmtId="3" fontId="6" fillId="3" borderId="19" xfId="0" applyNumberFormat="1" applyFont="1" applyFill="1" applyBorder="1" applyAlignment="1"/>
    <xf numFmtId="0" fontId="7" fillId="0" borderId="21" xfId="0" applyFont="1" applyBorder="1"/>
    <xf numFmtId="0" fontId="8" fillId="2" borderId="18" xfId="0" applyFont="1" applyFill="1" applyBorder="1" applyAlignment="1"/>
    <xf numFmtId="168" fontId="0" fillId="0" borderId="19" xfId="0" applyNumberFormat="1" applyBorder="1" applyAlignment="1"/>
    <xf numFmtId="3" fontId="0" fillId="0" borderId="20" xfId="0" applyNumberFormat="1" applyBorder="1" applyAlignment="1"/>
    <xf numFmtId="3" fontId="0" fillId="0" borderId="19" xfId="0" applyNumberFormat="1" applyBorder="1" applyAlignment="1"/>
    <xf numFmtId="0" fontId="1" fillId="0" borderId="21" xfId="0" applyFont="1" applyBorder="1"/>
    <xf numFmtId="0" fontId="8" fillId="2" borderId="18" xfId="0" applyFont="1" applyFill="1" applyBorder="1"/>
    <xf numFmtId="168" fontId="0" fillId="0" borderId="19" xfId="0" applyNumberFormat="1" applyBorder="1"/>
    <xf numFmtId="3" fontId="0" fillId="0" borderId="20" xfId="0" applyNumberFormat="1" applyBorder="1"/>
    <xf numFmtId="165" fontId="0" fillId="0" borderId="19" xfId="0" applyNumberFormat="1" applyBorder="1" applyAlignment="1"/>
    <xf numFmtId="0" fontId="5" fillId="0" borderId="18" xfId="0" applyFont="1" applyBorder="1"/>
    <xf numFmtId="168" fontId="5" fillId="0" borderId="19" xfId="0" applyNumberFormat="1" applyFont="1" applyBorder="1"/>
    <xf numFmtId="3" fontId="5" fillId="0" borderId="19" xfId="0" applyNumberFormat="1" applyFont="1" applyBorder="1" applyAlignment="1"/>
    <xf numFmtId="0" fontId="0" fillId="0" borderId="22" xfId="0" applyBorder="1"/>
    <xf numFmtId="0" fontId="0" fillId="0" borderId="23" xfId="0" applyBorder="1"/>
    <xf numFmtId="18" fontId="9" fillId="0" borderId="17" xfId="0" quotePrefix="1" applyNumberFormat="1" applyFont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23" xfId="0" applyBorder="1" applyAlignment="1">
      <alignment horizontal="center" textRotation="90"/>
    </xf>
    <xf numFmtId="0" fontId="0" fillId="0" borderId="24" xfId="0" applyBorder="1" applyAlignment="1">
      <alignment horizontal="center" textRotation="90"/>
    </xf>
    <xf numFmtId="0" fontId="0" fillId="0" borderId="25" xfId="0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6" fillId="0" borderId="26" xfId="0" applyFont="1" applyBorder="1" applyAlignment="1">
      <alignment horizontal="center"/>
    </xf>
    <xf numFmtId="165" fontId="0" fillId="0" borderId="27" xfId="0" applyNumberFormat="1" applyBorder="1"/>
    <xf numFmtId="165" fontId="0" fillId="0" borderId="28" xfId="0" applyNumberFormat="1" applyBorder="1"/>
    <xf numFmtId="165" fontId="6" fillId="0" borderId="28" xfId="0" applyNumberFormat="1" applyFont="1" applyBorder="1"/>
    <xf numFmtId="165" fontId="6" fillId="0" borderId="29" xfId="0" applyNumberFormat="1" applyFont="1" applyBorder="1"/>
    <xf numFmtId="3" fontId="0" fillId="0" borderId="25" xfId="0" applyNumberFormat="1" applyBorder="1"/>
    <xf numFmtId="3" fontId="0" fillId="0" borderId="17" xfId="0" applyNumberFormat="1" applyBorder="1"/>
    <xf numFmtId="3" fontId="6" fillId="0" borderId="17" xfId="0" applyNumberFormat="1" applyFont="1" applyBorder="1"/>
    <xf numFmtId="3" fontId="6" fillId="0" borderId="26" xfId="0" applyNumberFormat="1" applyFont="1" applyBorder="1"/>
    <xf numFmtId="0" fontId="6" fillId="0" borderId="30" xfId="0" applyFont="1" applyBorder="1" applyAlignment="1"/>
    <xf numFmtId="0" fontId="6" fillId="0" borderId="31" xfId="0" applyFont="1" applyBorder="1" applyAlignment="1"/>
    <xf numFmtId="0" fontId="6" fillId="0" borderId="32" xfId="1" applyNumberFormat="1" applyFont="1" applyBorder="1" applyAlignment="1"/>
    <xf numFmtId="0" fontId="6" fillId="0" borderId="32" xfId="0" applyFont="1" applyBorder="1" applyAlignment="1"/>
    <xf numFmtId="0" fontId="0" fillId="0" borderId="30" xfId="0" applyBorder="1" applyAlignment="1"/>
    <xf numFmtId="0" fontId="0" fillId="0" borderId="31" xfId="0" applyBorder="1" applyAlignment="1"/>
    <xf numFmtId="0" fontId="0" fillId="0" borderId="32" xfId="0" applyBorder="1" applyAlignment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1" fillId="0" borderId="30" xfId="0" applyFont="1" applyBorder="1"/>
    <xf numFmtId="0" fontId="1" fillId="0" borderId="31" xfId="0" applyFont="1" applyBorder="1"/>
    <xf numFmtId="0" fontId="1" fillId="0" borderId="32" xfId="0" applyFont="1" applyBorder="1"/>
    <xf numFmtId="0" fontId="5" fillId="0" borderId="31" xfId="0" applyFont="1" applyBorder="1"/>
    <xf numFmtId="0" fontId="5" fillId="0" borderId="32" xfId="0" applyFont="1" applyBorder="1"/>
    <xf numFmtId="165" fontId="1" fillId="0" borderId="2" xfId="0" applyNumberFormat="1" applyFont="1" applyBorder="1" applyAlignment="1">
      <alignment horizontal="center" wrapText="1"/>
    </xf>
    <xf numFmtId="3" fontId="1" fillId="0" borderId="2" xfId="0" quotePrefix="1" applyNumberFormat="1" applyFont="1" applyBorder="1" applyAlignment="1">
      <alignment horizontal="center" wrapText="1"/>
    </xf>
    <xf numFmtId="0" fontId="1" fillId="0" borderId="17" xfId="0" applyFont="1" applyBorder="1" applyAlignment="1">
      <alignment horizontal="center"/>
    </xf>
    <xf numFmtId="167" fontId="5" fillId="0" borderId="30" xfId="2" applyNumberFormat="1" applyFont="1" applyBorder="1"/>
    <xf numFmtId="165" fontId="14" fillId="0" borderId="20" xfId="0" quotePrefix="1" applyNumberFormat="1" applyFont="1" applyBorder="1" applyAlignment="1">
      <alignment horizontal="center"/>
    </xf>
    <xf numFmtId="165" fontId="14" fillId="0" borderId="19" xfId="0" quotePrefix="1" applyNumberFormat="1" applyFont="1" applyBorder="1" applyAlignment="1">
      <alignment horizontal="center"/>
    </xf>
    <xf numFmtId="0" fontId="15" fillId="0" borderId="30" xfId="0" applyFont="1" applyBorder="1" applyAlignment="1"/>
    <xf numFmtId="0" fontId="15" fillId="0" borderId="31" xfId="0" applyFont="1" applyBorder="1" applyAlignment="1"/>
    <xf numFmtId="0" fontId="15" fillId="0" borderId="32" xfId="0" applyFont="1" applyBorder="1" applyAlignment="1"/>
    <xf numFmtId="3" fontId="6" fillId="0" borderId="20" xfId="0" applyNumberFormat="1" applyFont="1" applyFill="1" applyBorder="1" applyAlignment="1"/>
    <xf numFmtId="3" fontId="15" fillId="0" borderId="31" xfId="0" applyNumberFormat="1" applyFont="1" applyBorder="1" applyAlignment="1"/>
    <xf numFmtId="3" fontId="15" fillId="0" borderId="31" xfId="0" applyNumberFormat="1" applyFont="1" applyFill="1" applyBorder="1" applyAlignment="1"/>
    <xf numFmtId="0" fontId="1" fillId="0" borderId="21" xfId="0" applyFont="1" applyFill="1" applyBorder="1"/>
    <xf numFmtId="165" fontId="15" fillId="0" borderId="28" xfId="0" applyNumberFormat="1" applyFont="1" applyBorder="1"/>
    <xf numFmtId="3" fontId="15" fillId="0" borderId="17" xfId="0" applyNumberFormat="1" applyFont="1" applyBorder="1"/>
    <xf numFmtId="0" fontId="6" fillId="0" borderId="18" xfId="0" applyFont="1" applyBorder="1" applyAlignment="1">
      <alignment horizontal="center"/>
    </xf>
    <xf numFmtId="165" fontId="13" fillId="0" borderId="20" xfId="0" applyNumberFormat="1" applyFont="1" applyBorder="1" applyAlignment="1"/>
    <xf numFmtId="165" fontId="13" fillId="0" borderId="19" xfId="0" applyNumberFormat="1" applyFont="1" applyBorder="1" applyAlignment="1"/>
    <xf numFmtId="3" fontId="5" fillId="0" borderId="20" xfId="0" applyNumberFormat="1" applyFont="1" applyFill="1" applyBorder="1"/>
    <xf numFmtId="0" fontId="17" fillId="0" borderId="0" xfId="0" applyFont="1" applyFill="1" applyBorder="1" applyAlignment="1">
      <alignment vertical="center"/>
    </xf>
    <xf numFmtId="0" fontId="17" fillId="0" borderId="0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right" vertical="center"/>
    </xf>
    <xf numFmtId="0" fontId="17" fillId="0" borderId="0" xfId="0" applyFont="1" applyFill="1" applyBorder="1" applyAlignment="1">
      <alignment horizontal="left" vertical="center"/>
    </xf>
    <xf numFmtId="0" fontId="16" fillId="0" borderId="35" xfId="0" applyFont="1" applyFill="1" applyBorder="1" applyAlignment="1">
      <alignment horizontal="center" vertical="center"/>
    </xf>
    <xf numFmtId="169" fontId="16" fillId="0" borderId="35" xfId="0" applyNumberFormat="1" applyFont="1" applyFill="1" applyBorder="1" applyAlignment="1">
      <alignment horizontal="center" vertical="center"/>
    </xf>
    <xf numFmtId="0" fontId="16" fillId="0" borderId="36" xfId="0" applyFont="1" applyFill="1" applyBorder="1" applyAlignment="1">
      <alignment horizontal="center" vertical="center"/>
    </xf>
    <xf numFmtId="0" fontId="17" fillId="0" borderId="35" xfId="0" applyFont="1" applyFill="1" applyBorder="1" applyAlignment="1">
      <alignment horizontal="center" vertical="center"/>
    </xf>
    <xf numFmtId="0" fontId="17" fillId="0" borderId="35" xfId="0" applyFont="1" applyFill="1" applyBorder="1" applyAlignment="1">
      <alignment vertical="center"/>
    </xf>
    <xf numFmtId="0" fontId="17" fillId="0" borderId="36" xfId="0" applyFont="1" applyFill="1" applyBorder="1" applyAlignment="1">
      <alignment vertical="center"/>
    </xf>
    <xf numFmtId="170" fontId="17" fillId="0" borderId="35" xfId="3" applyNumberFormat="1" applyFont="1" applyFill="1" applyBorder="1" applyAlignment="1">
      <alignment horizontal="center" vertical="center"/>
    </xf>
    <xf numFmtId="169" fontId="17" fillId="0" borderId="35" xfId="3" applyFont="1" applyFill="1" applyBorder="1" applyAlignment="1">
      <alignment vertical="center"/>
    </xf>
    <xf numFmtId="0" fontId="17" fillId="0" borderId="38" xfId="0" applyFont="1" applyFill="1" applyBorder="1" applyAlignment="1">
      <alignment vertical="center"/>
    </xf>
    <xf numFmtId="0" fontId="17" fillId="0" borderId="39" xfId="0" applyFont="1" applyFill="1" applyBorder="1" applyAlignment="1">
      <alignment horizontal="center" vertical="center"/>
    </xf>
    <xf numFmtId="0" fontId="16" fillId="0" borderId="40" xfId="0" applyFont="1" applyFill="1" applyBorder="1" applyAlignment="1">
      <alignment vertical="center"/>
    </xf>
    <xf numFmtId="0" fontId="16" fillId="0" borderId="40" xfId="0" applyFont="1" applyFill="1" applyBorder="1" applyAlignment="1">
      <alignment horizontal="left" vertical="center"/>
    </xf>
    <xf numFmtId="0" fontId="17" fillId="0" borderId="40" xfId="0" applyFont="1" applyFill="1" applyBorder="1" applyAlignment="1">
      <alignment horizontal="center" vertical="center"/>
    </xf>
    <xf numFmtId="167" fontId="17" fillId="0" borderId="40" xfId="2" applyNumberFormat="1" applyFont="1" applyFill="1" applyBorder="1" applyAlignment="1">
      <alignment horizontal="center" vertical="center"/>
    </xf>
    <xf numFmtId="43" fontId="17" fillId="0" borderId="40" xfId="2" applyFont="1" applyFill="1" applyBorder="1" applyAlignment="1">
      <alignment horizontal="center" vertical="center"/>
    </xf>
    <xf numFmtId="0" fontId="16" fillId="0" borderId="42" xfId="0" applyFont="1" applyFill="1" applyBorder="1" applyAlignment="1">
      <alignment vertical="center"/>
    </xf>
    <xf numFmtId="0" fontId="16" fillId="0" borderId="42" xfId="0" applyFont="1" applyFill="1" applyBorder="1" applyAlignment="1">
      <alignment horizontal="center" vertical="center"/>
    </xf>
    <xf numFmtId="0" fontId="17" fillId="0" borderId="42" xfId="0" applyFont="1" applyFill="1" applyBorder="1" applyAlignment="1">
      <alignment horizontal="center" vertical="center"/>
    </xf>
    <xf numFmtId="167" fontId="17" fillId="0" borderId="42" xfId="2" applyNumberFormat="1" applyFont="1" applyFill="1" applyBorder="1" applyAlignment="1">
      <alignment horizontal="center" vertical="center"/>
    </xf>
    <xf numFmtId="43" fontId="17" fillId="0" borderId="42" xfId="2" applyFont="1" applyFill="1" applyBorder="1" applyAlignment="1">
      <alignment horizontal="center" vertical="center"/>
    </xf>
    <xf numFmtId="0" fontId="16" fillId="0" borderId="42" xfId="0" applyFont="1" applyFill="1" applyBorder="1" applyAlignment="1">
      <alignment horizontal="left" vertical="center"/>
    </xf>
    <xf numFmtId="0" fontId="16" fillId="0" borderId="44" xfId="0" applyFont="1" applyFill="1" applyBorder="1" applyAlignment="1">
      <alignment vertical="center"/>
    </xf>
    <xf numFmtId="0" fontId="16" fillId="0" borderId="44" xfId="0" applyFont="1" applyFill="1" applyBorder="1" applyAlignment="1">
      <alignment horizontal="left" vertical="center"/>
    </xf>
    <xf numFmtId="0" fontId="17" fillId="0" borderId="44" xfId="0" applyFont="1" applyFill="1" applyBorder="1" applyAlignment="1">
      <alignment horizontal="center" vertical="center"/>
    </xf>
    <xf numFmtId="167" fontId="17" fillId="0" borderId="44" xfId="2" applyNumberFormat="1" applyFont="1" applyFill="1" applyBorder="1" applyAlignment="1">
      <alignment horizontal="center" vertical="center"/>
    </xf>
    <xf numFmtId="43" fontId="17" fillId="0" borderId="44" xfId="2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vertical="center"/>
    </xf>
    <xf numFmtId="0" fontId="16" fillId="0" borderId="38" xfId="0" applyFont="1" applyFill="1" applyBorder="1" applyAlignment="1">
      <alignment vertical="center"/>
    </xf>
    <xf numFmtId="0" fontId="16" fillId="0" borderId="35" xfId="0" applyFont="1" applyFill="1" applyBorder="1" applyAlignment="1">
      <alignment vertical="center" textRotation="90"/>
    </xf>
    <xf numFmtId="0" fontId="16" fillId="0" borderId="41" xfId="0" applyFont="1" applyFill="1" applyBorder="1" applyAlignment="1">
      <alignment vertical="center"/>
    </xf>
    <xf numFmtId="0" fontId="16" fillId="0" borderId="43" xfId="0" applyFont="1" applyFill="1" applyBorder="1" applyAlignment="1">
      <alignment vertical="center" textRotation="90"/>
    </xf>
    <xf numFmtId="0" fontId="16" fillId="0" borderId="43" xfId="0" applyFont="1" applyFill="1" applyBorder="1" applyAlignment="1">
      <alignment vertical="center"/>
    </xf>
    <xf numFmtId="0" fontId="16" fillId="0" borderId="45" xfId="0" applyFont="1" applyFill="1" applyBorder="1" applyAlignment="1">
      <alignment vertical="center"/>
    </xf>
    <xf numFmtId="172" fontId="17" fillId="0" borderId="35" xfId="0" applyNumberFormat="1" applyFont="1" applyFill="1" applyBorder="1" applyAlignment="1">
      <alignment vertical="center"/>
    </xf>
    <xf numFmtId="172" fontId="17" fillId="0" borderId="13" xfId="0" applyNumberFormat="1" applyFont="1" applyFill="1" applyBorder="1" applyAlignment="1">
      <alignment vertical="center"/>
    </xf>
    <xf numFmtId="0" fontId="19" fillId="0" borderId="35" xfId="0" applyFont="1" applyFill="1" applyBorder="1" applyAlignment="1">
      <alignment horizontal="center" vertical="center"/>
    </xf>
    <xf numFmtId="0" fontId="17" fillId="0" borderId="35" xfId="0" quotePrefix="1" applyFont="1" applyFill="1" applyBorder="1" applyAlignment="1">
      <alignment horizontal="center" vertical="center"/>
    </xf>
    <xf numFmtId="169" fontId="17" fillId="0" borderId="35" xfId="3" applyFont="1" applyFill="1" applyBorder="1" applyAlignment="1">
      <alignment horizontal="center" vertical="center"/>
    </xf>
    <xf numFmtId="169" fontId="17" fillId="0" borderId="36" xfId="3" applyFont="1" applyFill="1" applyBorder="1" applyAlignment="1">
      <alignment horizontal="center" vertical="center"/>
    </xf>
    <xf numFmtId="169" fontId="17" fillId="0" borderId="13" xfId="3" applyFont="1" applyFill="1" applyBorder="1" applyAlignment="1">
      <alignment horizontal="center" vertical="center"/>
    </xf>
    <xf numFmtId="169" fontId="17" fillId="0" borderId="37" xfId="3" applyFont="1" applyFill="1" applyBorder="1" applyAlignment="1">
      <alignment horizontal="center" vertical="center"/>
    </xf>
    <xf numFmtId="170" fontId="16" fillId="0" borderId="35" xfId="3" applyNumberFormat="1" applyFont="1" applyFill="1" applyBorder="1" applyAlignment="1">
      <alignment horizontal="center" vertical="center"/>
    </xf>
    <xf numFmtId="0" fontId="17" fillId="0" borderId="36" xfId="0" applyFont="1" applyFill="1" applyBorder="1" applyAlignment="1">
      <alignment horizontal="left" vertical="center"/>
    </xf>
    <xf numFmtId="171" fontId="17" fillId="0" borderId="35" xfId="3" quotePrefix="1" applyNumberFormat="1" applyFont="1" applyFill="1" applyBorder="1" applyAlignment="1">
      <alignment horizontal="center" vertical="center"/>
    </xf>
    <xf numFmtId="0" fontId="17" fillId="0" borderId="35" xfId="0" applyFont="1" applyFill="1" applyBorder="1" applyAlignment="1">
      <alignment horizontal="left" vertical="center"/>
    </xf>
    <xf numFmtId="0" fontId="17" fillId="0" borderId="13" xfId="0" applyFont="1" applyFill="1" applyBorder="1" applyAlignment="1">
      <alignment vertical="center"/>
    </xf>
    <xf numFmtId="170" fontId="17" fillId="0" borderId="35" xfId="3" quotePrefix="1" applyNumberFormat="1" applyFont="1" applyFill="1" applyBorder="1" applyAlignment="1">
      <alignment horizontal="right" vertical="center"/>
    </xf>
    <xf numFmtId="0" fontId="18" fillId="0" borderId="35" xfId="0" applyFont="1" applyFill="1" applyBorder="1" applyAlignment="1">
      <alignment vertical="center"/>
    </xf>
    <xf numFmtId="0" fontId="18" fillId="0" borderId="35" xfId="0" applyFont="1" applyFill="1" applyBorder="1" applyAlignment="1">
      <alignment horizontal="left" vertical="center"/>
    </xf>
    <xf numFmtId="167" fontId="16" fillId="0" borderId="35" xfId="2" applyNumberFormat="1" applyFont="1" applyFill="1" applyBorder="1" applyAlignment="1">
      <alignment horizontal="center" vertical="center"/>
    </xf>
    <xf numFmtId="43" fontId="16" fillId="0" borderId="35" xfId="2" applyFont="1" applyFill="1" applyBorder="1" applyAlignment="1">
      <alignment horizontal="center" vertical="center"/>
    </xf>
    <xf numFmtId="167" fontId="16" fillId="0" borderId="0" xfId="2" applyNumberFormat="1" applyFont="1" applyFill="1" applyBorder="1" applyAlignment="1">
      <alignment vertical="center"/>
    </xf>
    <xf numFmtId="0" fontId="1" fillId="0" borderId="23" xfId="0" applyFont="1" applyBorder="1" applyAlignment="1">
      <alignment textRotation="90"/>
    </xf>
    <xf numFmtId="0" fontId="0" fillId="0" borderId="23" xfId="0" applyBorder="1" applyAlignment="1">
      <alignment textRotation="90"/>
    </xf>
    <xf numFmtId="0" fontId="16" fillId="0" borderId="15" xfId="0" applyFont="1" applyFill="1" applyBorder="1" applyAlignment="1">
      <alignment vertical="center"/>
    </xf>
    <xf numFmtId="0" fontId="16" fillId="0" borderId="35" xfId="0" applyFont="1" applyFill="1" applyBorder="1" applyAlignment="1">
      <alignment vertical="center"/>
    </xf>
    <xf numFmtId="3" fontId="5" fillId="0" borderId="19" xfId="0" applyNumberFormat="1" applyFont="1" applyFill="1" applyBorder="1" applyAlignment="1"/>
    <xf numFmtId="3" fontId="1" fillId="0" borderId="1" xfId="0" quotePrefix="1" applyNumberFormat="1" applyFont="1" applyBorder="1" applyAlignment="1">
      <alignment wrapText="1"/>
    </xf>
    <xf numFmtId="168" fontId="6" fillId="0" borderId="19" xfId="0" applyNumberFormat="1" applyFont="1" applyFill="1" applyBorder="1" applyAlignment="1"/>
    <xf numFmtId="0" fontId="13" fillId="0" borderId="18" xfId="0" applyFont="1" applyBorder="1"/>
    <xf numFmtId="168" fontId="13" fillId="0" borderId="19" xfId="0" applyNumberFormat="1" applyFont="1" applyFill="1" applyBorder="1" applyAlignment="1"/>
    <xf numFmtId="3" fontId="13" fillId="0" borderId="20" xfId="0" applyNumberFormat="1" applyFont="1" applyFill="1" applyBorder="1" applyAlignment="1"/>
    <xf numFmtId="0" fontId="13" fillId="0" borderId="30" xfId="0" applyFont="1" applyBorder="1" applyAlignment="1"/>
    <xf numFmtId="0" fontId="13" fillId="0" borderId="31" xfId="0" applyFont="1" applyBorder="1" applyAlignment="1"/>
    <xf numFmtId="3" fontId="13" fillId="0" borderId="31" xfId="0" applyNumberFormat="1" applyFont="1" applyFill="1" applyBorder="1" applyAlignment="1"/>
    <xf numFmtId="0" fontId="13" fillId="0" borderId="32" xfId="0" applyFont="1" applyBorder="1" applyAlignment="1"/>
    <xf numFmtId="0" fontId="13" fillId="0" borderId="21" xfId="0" applyFont="1" applyFill="1" applyBorder="1"/>
    <xf numFmtId="0" fontId="13" fillId="0" borderId="0" xfId="0" applyFont="1" applyBorder="1" applyAlignment="1"/>
    <xf numFmtId="0" fontId="13" fillId="0" borderId="5" xfId="0" applyFont="1" applyBorder="1" applyAlignment="1"/>
    <xf numFmtId="3" fontId="15" fillId="0" borderId="19" xfId="0" applyNumberFormat="1" applyFont="1" applyFill="1" applyBorder="1" applyAlignment="1"/>
    <xf numFmtId="170" fontId="17" fillId="0" borderId="36" xfId="3" applyNumberFormat="1" applyFont="1" applyFill="1" applyBorder="1" applyAlignment="1">
      <alignment horizontal="center" vertical="center"/>
    </xf>
    <xf numFmtId="3" fontId="0" fillId="0" borderId="19" xfId="0" applyNumberFormat="1" applyFill="1" applyBorder="1" applyAlignment="1"/>
    <xf numFmtId="173" fontId="0" fillId="0" borderId="4" xfId="0" applyNumberFormat="1" applyBorder="1" applyAlignment="1"/>
    <xf numFmtId="173" fontId="0" fillId="0" borderId="19" xfId="0" applyNumberFormat="1" applyBorder="1"/>
    <xf numFmtId="173" fontId="0" fillId="0" borderId="0" xfId="0" applyNumberFormat="1"/>
    <xf numFmtId="0" fontId="17" fillId="0" borderId="35" xfId="0" quotePrefix="1" applyFont="1" applyFill="1" applyBorder="1" applyAlignment="1">
      <alignment vertical="center"/>
    </xf>
    <xf numFmtId="0" fontId="20" fillId="0" borderId="0" xfId="0" applyFont="1"/>
    <xf numFmtId="167" fontId="0" fillId="0" borderId="0" xfId="2" applyNumberFormat="1" applyFont="1"/>
    <xf numFmtId="167" fontId="20" fillId="0" borderId="36" xfId="2" applyNumberFormat="1" applyFont="1" applyBorder="1"/>
    <xf numFmtId="167" fontId="0" fillId="0" borderId="37" xfId="2" applyNumberFormat="1" applyFont="1" applyBorder="1"/>
    <xf numFmtId="167" fontId="0" fillId="0" borderId="13" xfId="2" applyNumberFormat="1" applyFont="1" applyBorder="1"/>
    <xf numFmtId="167" fontId="0" fillId="0" borderId="0" xfId="2" applyNumberFormat="1" applyFont="1" applyFill="1" applyBorder="1"/>
    <xf numFmtId="0" fontId="1" fillId="0" borderId="0" xfId="0" applyFont="1"/>
    <xf numFmtId="0" fontId="1" fillId="0" borderId="0" xfId="0" applyFont="1" applyAlignment="1">
      <alignment horizontal="center"/>
    </xf>
    <xf numFmtId="167" fontId="1" fillId="0" borderId="0" xfId="2" applyNumberFormat="1" applyFont="1" applyAlignment="1">
      <alignment horizontal="center"/>
    </xf>
    <xf numFmtId="165" fontId="1" fillId="0" borderId="10" xfId="0" applyNumberFormat="1" applyFont="1" applyBorder="1" applyAlignment="1">
      <alignment horizontal="center" wrapText="1"/>
    </xf>
    <xf numFmtId="165" fontId="1" fillId="0" borderId="11" xfId="0" applyNumberFormat="1" applyFont="1" applyBorder="1" applyAlignment="1">
      <alignment horizontal="center" wrapText="1"/>
    </xf>
    <xf numFmtId="165" fontId="1" fillId="0" borderId="20" xfId="0" applyNumberFormat="1" applyFont="1" applyBorder="1" applyAlignment="1"/>
    <xf numFmtId="174" fontId="6" fillId="0" borderId="46" xfId="0" applyNumberFormat="1" applyFont="1" applyBorder="1" applyAlignment="1"/>
    <xf numFmtId="174" fontId="6" fillId="0" borderId="47" xfId="0" applyNumberFormat="1" applyFont="1" applyBorder="1" applyAlignment="1"/>
    <xf numFmtId="0" fontId="2" fillId="0" borderId="21" xfId="0" applyFont="1" applyBorder="1" applyAlignment="1">
      <alignment wrapText="1"/>
    </xf>
    <xf numFmtId="169" fontId="17" fillId="3" borderId="35" xfId="3" applyFont="1" applyFill="1" applyBorder="1" applyAlignment="1">
      <alignment vertical="center"/>
    </xf>
    <xf numFmtId="0" fontId="1" fillId="0" borderId="17" xfId="0" applyFont="1" applyBorder="1" applyAlignment="1">
      <alignment horizontal="center" textRotation="90"/>
    </xf>
    <xf numFmtId="168" fontId="0" fillId="0" borderId="0" xfId="0" applyNumberFormat="1" applyBorder="1"/>
    <xf numFmtId="3" fontId="0" fillId="0" borderId="0" xfId="0" applyNumberFormat="1" applyBorder="1" applyAlignment="1"/>
    <xf numFmtId="165" fontId="1" fillId="0" borderId="0" xfId="0" applyNumberFormat="1" applyFont="1" applyBorder="1" applyAlignment="1"/>
    <xf numFmtId="165" fontId="0" fillId="0" borderId="0" xfId="0" applyNumberFormat="1" applyBorder="1" applyAlignment="1"/>
    <xf numFmtId="3" fontId="1" fillId="0" borderId="0" xfId="0" applyNumberFormat="1" applyFont="1" applyBorder="1" applyAlignment="1"/>
    <xf numFmtId="3" fontId="0" fillId="0" borderId="0" xfId="0" applyNumberFormat="1" applyFill="1" applyBorder="1" applyAlignment="1"/>
    <xf numFmtId="0" fontId="1" fillId="0" borderId="0" xfId="0" applyFont="1" applyBorder="1"/>
    <xf numFmtId="3" fontId="15" fillId="0" borderId="0" xfId="0" applyNumberFormat="1" applyFont="1" applyBorder="1" applyAlignment="1"/>
    <xf numFmtId="0" fontId="2" fillId="0" borderId="0" xfId="0" applyFont="1" applyBorder="1" applyAlignment="1">
      <alignment wrapText="1"/>
    </xf>
    <xf numFmtId="0" fontId="8" fillId="0" borderId="0" xfId="0" applyFont="1" applyFill="1" applyBorder="1"/>
    <xf numFmtId="3" fontId="1" fillId="0" borderId="2" xfId="0" quotePrefix="1" applyNumberFormat="1" applyFont="1" applyBorder="1" applyAlignment="1">
      <alignment horizontal="center"/>
    </xf>
    <xf numFmtId="3" fontId="0" fillId="0" borderId="10" xfId="0" applyNumberFormat="1" applyBorder="1"/>
    <xf numFmtId="3" fontId="1" fillId="0" borderId="48" xfId="0" quotePrefix="1" applyNumberFormat="1" applyFont="1" applyBorder="1" applyAlignment="1">
      <alignment wrapText="1"/>
    </xf>
    <xf numFmtId="3" fontId="1" fillId="0" borderId="11" xfId="0" applyNumberFormat="1" applyFont="1" applyBorder="1" applyAlignment="1">
      <alignment horizontal="center"/>
    </xf>
    <xf numFmtId="3" fontId="1" fillId="0" borderId="49" xfId="0" applyNumberFormat="1" applyFont="1" applyBorder="1" applyAlignment="1">
      <alignment horizontal="center"/>
    </xf>
    <xf numFmtId="3" fontId="0" fillId="0" borderId="50" xfId="0" applyNumberFormat="1" applyBorder="1"/>
    <xf numFmtId="3" fontId="0" fillId="0" borderId="51" xfId="0" applyNumberFormat="1" applyBorder="1"/>
    <xf numFmtId="164" fontId="0" fillId="0" borderId="11" xfId="0" applyNumberFormat="1" applyBorder="1" applyAlignment="1">
      <alignment horizontal="center"/>
    </xf>
    <xf numFmtId="164" fontId="1" fillId="0" borderId="49" xfId="0" applyNumberFormat="1" applyFont="1" applyBorder="1" applyAlignment="1">
      <alignment horizontal="center"/>
    </xf>
    <xf numFmtId="3" fontId="6" fillId="0" borderId="46" xfId="0" applyNumberFormat="1" applyFont="1" applyBorder="1" applyAlignment="1"/>
    <xf numFmtId="3" fontId="6" fillId="0" borderId="47" xfId="0" applyNumberFormat="1" applyFont="1" applyBorder="1" applyAlignment="1"/>
    <xf numFmtId="3" fontId="15" fillId="0" borderId="46" xfId="0" applyNumberFormat="1" applyFont="1" applyBorder="1" applyAlignment="1"/>
    <xf numFmtId="3" fontId="0" fillId="0" borderId="46" xfId="0" applyNumberFormat="1" applyBorder="1" applyAlignment="1"/>
    <xf numFmtId="3" fontId="1" fillId="0" borderId="47" xfId="0" applyNumberFormat="1" applyFont="1" applyBorder="1" applyAlignment="1"/>
    <xf numFmtId="3" fontId="15" fillId="0" borderId="47" xfId="0" applyNumberFormat="1" applyFont="1" applyBorder="1" applyAlignment="1"/>
    <xf numFmtId="3" fontId="5" fillId="0" borderId="46" xfId="0" applyNumberFormat="1" applyFont="1" applyBorder="1" applyAlignment="1"/>
    <xf numFmtId="3" fontId="13" fillId="0" borderId="47" xfId="0" applyNumberFormat="1" applyFont="1" applyBorder="1" applyAlignment="1"/>
    <xf numFmtId="165" fontId="0" fillId="0" borderId="0" xfId="0" applyNumberFormat="1"/>
    <xf numFmtId="0" fontId="1" fillId="0" borderId="21" xfId="0" applyFont="1" applyBorder="1" applyAlignment="1">
      <alignment wrapText="1"/>
    </xf>
    <xf numFmtId="0" fontId="1" fillId="0" borderId="31" xfId="0" applyFont="1" applyBorder="1" applyAlignment="1"/>
    <xf numFmtId="168" fontId="0" fillId="0" borderId="53" xfId="0" applyNumberFormat="1" applyBorder="1"/>
    <xf numFmtId="3" fontId="0" fillId="0" borderId="14" xfId="0" applyNumberFormat="1" applyBorder="1"/>
    <xf numFmtId="3" fontId="0" fillId="0" borderId="55" xfId="0" applyNumberFormat="1" applyBorder="1"/>
    <xf numFmtId="3" fontId="0" fillId="0" borderId="55" xfId="0" applyNumberFormat="1" applyFill="1" applyBorder="1"/>
    <xf numFmtId="0" fontId="1" fillId="0" borderId="54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47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1" fillId="0" borderId="46" xfId="0" applyFont="1" applyBorder="1" applyAlignment="1">
      <alignment horizontal="center"/>
    </xf>
    <xf numFmtId="0" fontId="2" fillId="0" borderId="21" xfId="0" quotePrefix="1" applyFont="1" applyBorder="1" applyAlignment="1">
      <alignment wrapText="1"/>
    </xf>
    <xf numFmtId="168" fontId="0" fillId="0" borderId="56" xfId="0" applyNumberFormat="1" applyBorder="1"/>
    <xf numFmtId="0" fontId="0" fillId="0" borderId="57" xfId="0" applyBorder="1"/>
    <xf numFmtId="168" fontId="0" fillId="0" borderId="60" xfId="0" applyNumberFormat="1" applyBorder="1"/>
    <xf numFmtId="3" fontId="0" fillId="0" borderId="61" xfId="0" applyNumberFormat="1" applyFill="1" applyBorder="1"/>
    <xf numFmtId="3" fontId="0" fillId="0" borderId="62" xfId="0" applyNumberFormat="1" applyBorder="1"/>
    <xf numFmtId="0" fontId="1" fillId="0" borderId="63" xfId="0" applyFont="1" applyBorder="1" applyAlignment="1">
      <alignment horizontal="center"/>
    </xf>
    <xf numFmtId="165" fontId="1" fillId="0" borderId="52" xfId="0" applyNumberFormat="1" applyFont="1" applyBorder="1" applyAlignment="1">
      <alignment horizontal="center"/>
    </xf>
    <xf numFmtId="165" fontId="1" fillId="0" borderId="5" xfId="0" applyNumberFormat="1" applyFont="1" applyBorder="1" applyAlignment="1">
      <alignment horizontal="center"/>
    </xf>
    <xf numFmtId="165" fontId="1" fillId="0" borderId="4" xfId="0" applyNumberFormat="1" applyFont="1" applyBorder="1" applyAlignment="1">
      <alignment horizontal="center"/>
    </xf>
    <xf numFmtId="0" fontId="15" fillId="0" borderId="23" xfId="0" applyFont="1" applyBorder="1" applyAlignment="1">
      <alignment horizontal="center" textRotation="90"/>
    </xf>
    <xf numFmtId="0" fontId="15" fillId="0" borderId="17" xfId="0" applyFont="1" applyBorder="1" applyAlignment="1">
      <alignment horizontal="center" textRotation="90"/>
    </xf>
    <xf numFmtId="165" fontId="0" fillId="0" borderId="28" xfId="0" applyNumberFormat="1" applyBorder="1" applyAlignment="1">
      <alignment horizontal="center"/>
    </xf>
    <xf numFmtId="3" fontId="0" fillId="0" borderId="33" xfId="0" applyNumberFormat="1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28" xfId="0" applyBorder="1" applyAlignment="1">
      <alignment horizontal="center"/>
    </xf>
    <xf numFmtId="165" fontId="0" fillId="0" borderId="34" xfId="0" applyNumberFormat="1" applyBorder="1" applyAlignment="1">
      <alignment horizontal="center"/>
    </xf>
    <xf numFmtId="0" fontId="1" fillId="0" borderId="58" xfId="0" applyFont="1" applyBorder="1" applyAlignment="1">
      <alignment horizontal="center"/>
    </xf>
    <xf numFmtId="0" fontId="1" fillId="0" borderId="59" xfId="0" applyFont="1" applyBorder="1" applyAlignment="1">
      <alignment horizontal="center"/>
    </xf>
    <xf numFmtId="0" fontId="9" fillId="0" borderId="21" xfId="0" applyFont="1" applyBorder="1" applyAlignment="1">
      <alignment wrapText="1"/>
    </xf>
    <xf numFmtId="3" fontId="21" fillId="0" borderId="20" xfId="0" applyNumberFormat="1" applyFont="1" applyBorder="1"/>
    <xf numFmtId="3" fontId="1" fillId="0" borderId="2" xfId="0" applyNumberFormat="1" applyFont="1" applyBorder="1" applyAlignment="1">
      <alignment horizontal="center"/>
    </xf>
    <xf numFmtId="3" fontId="1" fillId="0" borderId="2" xfId="0" applyNumberFormat="1" applyFont="1" applyBorder="1" applyAlignment="1">
      <alignment horizontal="center" wrapText="1"/>
    </xf>
    <xf numFmtId="0" fontId="9" fillId="0" borderId="21" xfId="0" applyFont="1" applyBorder="1"/>
    <xf numFmtId="0" fontId="9" fillId="0" borderId="21" xfId="0" applyFont="1" applyFill="1" applyBorder="1"/>
    <xf numFmtId="0" fontId="22" fillId="0" borderId="21" xfId="0" applyFont="1" applyBorder="1"/>
    <xf numFmtId="0" fontId="6" fillId="0" borderId="21" xfId="0" applyFont="1" applyBorder="1"/>
    <xf numFmtId="0" fontId="9" fillId="0" borderId="21" xfId="0" quotePrefix="1" applyFont="1" applyBorder="1" applyAlignment="1">
      <alignment wrapText="1"/>
    </xf>
    <xf numFmtId="0" fontId="1" fillId="0" borderId="21" xfId="0" quotePrefix="1" applyFont="1" applyBorder="1" applyAlignment="1">
      <alignment wrapText="1"/>
    </xf>
  </cellXfs>
  <cellStyles count="4">
    <cellStyle name="Euro" xfId="1"/>
    <cellStyle name="Migliaia" xfId="2" builtinId="3"/>
    <cellStyle name="Migliaia 2" xfId="3"/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380847590671658"/>
          <c:y val="9.7979026214624051E-2"/>
          <c:w val="0.79134944611240166"/>
          <c:h val="0.77274685659781239"/>
        </c:manualLayout>
      </c:layout>
      <c:pieChart>
        <c:varyColors val="1"/>
        <c:ser>
          <c:idx val="0"/>
          <c:order val="0"/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B65F-40D3-AFAF-A03CA7F09B5F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B65F-40D3-AFAF-A03CA7F09B5F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B65F-40D3-AFAF-A03CA7F09B5F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B65F-40D3-AFAF-A03CA7F09B5F}"/>
              </c:ext>
            </c:extLst>
          </c:dPt>
          <c:dPt>
            <c:idx val="4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B65F-40D3-AFAF-A03CA7F09B5F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B65F-40D3-AFAF-A03CA7F09B5F}"/>
              </c:ext>
            </c:extLst>
          </c:dPt>
          <c:dPt>
            <c:idx val="6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6-B65F-40D3-AFAF-A03CA7F09B5F}"/>
              </c:ext>
            </c:extLst>
          </c:dPt>
          <c:dPt>
            <c:idx val="7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B65F-40D3-AFAF-A03CA7F09B5F}"/>
              </c:ext>
            </c:extLst>
          </c:dPt>
          <c:dPt>
            <c:idx val="8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8-B65F-40D3-AFAF-A03CA7F09B5F}"/>
              </c:ext>
            </c:extLst>
          </c:dPt>
          <c:dPt>
            <c:idx val="9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9-B65F-40D3-AFAF-A03CA7F09B5F}"/>
              </c:ext>
            </c:extLst>
          </c:dPt>
          <c:dPt>
            <c:idx val="1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A-B65F-40D3-AFAF-A03CA7F09B5F}"/>
              </c:ext>
            </c:extLst>
          </c:dPt>
          <c:dPt>
            <c:idx val="1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B-B65F-40D3-AFAF-A03CA7F09B5F}"/>
              </c:ext>
            </c:extLst>
          </c:dPt>
          <c:dPt>
            <c:idx val="1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C-B65F-40D3-AFAF-A03CA7F09B5F}"/>
              </c:ext>
            </c:extLst>
          </c:dPt>
          <c:dPt>
            <c:idx val="1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D-B65F-40D3-AFAF-A03CA7F09B5F}"/>
              </c:ext>
            </c:extLst>
          </c:dPt>
          <c:dPt>
            <c:idx val="14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E-B65F-40D3-AFAF-A03CA7F09B5F}"/>
              </c:ext>
            </c:extLst>
          </c:dPt>
          <c:dPt>
            <c:idx val="1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F-B65F-40D3-AFAF-A03CA7F09B5F}"/>
              </c:ext>
            </c:extLst>
          </c:dPt>
          <c:dPt>
            <c:idx val="16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10-B65F-40D3-AFAF-A03CA7F09B5F}"/>
              </c:ext>
            </c:extLst>
          </c:dPt>
          <c:dPt>
            <c:idx val="17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11-B65F-40D3-AFAF-A03CA7F09B5F}"/>
              </c:ext>
            </c:extLst>
          </c:dPt>
          <c:dPt>
            <c:idx val="18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12-B65F-40D3-AFAF-A03CA7F09B5F}"/>
              </c:ext>
            </c:extLst>
          </c:dPt>
          <c:dPt>
            <c:idx val="19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13-B65F-40D3-AFAF-A03CA7F09B5F}"/>
              </c:ext>
            </c:extLst>
          </c:dPt>
          <c:dPt>
            <c:idx val="2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14-B65F-40D3-AFAF-A03CA7F09B5F}"/>
              </c:ext>
            </c:extLst>
          </c:dPt>
          <c:dLbls>
            <c:dLbl>
              <c:idx val="7"/>
              <c:layout>
                <c:manualLayout>
                  <c:x val="-7.2358933770414193E-17"/>
                  <c:y val="-5.5425574582093351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B65F-40D3-AFAF-A03CA7F09B5F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1.5787586109161835E-2"/>
                  <c:y val="2.032271068010103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B65F-40D3-AFAF-A03CA7F09B5F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1.9734482636452294E-3"/>
                  <c:y val="-1.108511491641867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B65F-40D3-AFAF-A03CA7F09B5F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/>
              <c:showLegendKey val="0"/>
              <c:showVal val="1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B-B65F-40D3-AFAF-A03CA7F09B5F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3"/>
              <c:layout>
                <c:manualLayout>
                  <c:x val="8.9962134558731789E-3"/>
                  <c:y val="4.0694150357134997E-3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D-B65F-40D3-AFAF-A03CA7F09B5F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4"/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it-IT"/>
                </a:p>
              </c:txPr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</c:dLbl>
            <c:dLbl>
              <c:idx val="15"/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it-IT"/>
                </a:p>
              </c:txPr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</c:dLbl>
            <c:dLbl>
              <c:idx val="21"/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6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it-IT"/>
                </a:p>
              </c:txPr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</c:dLbl>
            <c:dLbl>
              <c:idx val="22"/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6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it-IT"/>
                </a:p>
              </c:txPr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</c:dLbl>
            <c:dLbl>
              <c:idx val="23"/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6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it-IT"/>
                </a:p>
              </c:txPr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</c:dLbl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it-I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(Foglio1!$K$3:$S$3,Foglio1!$W$3,Foglio1!$Y$3:$AA$3,Foglio1!$AE$3:$AF$3)</c:f>
              <c:strCache>
                <c:ptCount val="15"/>
                <c:pt idx="0">
                  <c:v>olio</c:v>
                </c:pt>
                <c:pt idx="1">
                  <c:v>fil.o.</c:v>
                </c:pt>
                <c:pt idx="2">
                  <c:v>fil.dct</c:v>
                </c:pt>
                <c:pt idx="3">
                  <c:v>fil.a.</c:v>
                </c:pt>
                <c:pt idx="4">
                  <c:v>fil.b.</c:v>
                </c:pt>
                <c:pt idx="5">
                  <c:v>cand.</c:v>
                </c:pt>
                <c:pt idx="6">
                  <c:v>gom.</c:v>
                </c:pt>
                <c:pt idx="7">
                  <c:v>batt.</c:v>
                </c:pt>
                <c:pt idx="8">
                  <c:v>pastiglie</c:v>
                </c:pt>
                <c:pt idx="9">
                  <c:v>dischi</c:v>
                </c:pt>
                <c:pt idx="10">
                  <c:v>vari</c:v>
                </c:pt>
                <c:pt idx="11">
                  <c:v>cinghia</c:v>
                </c:pt>
                <c:pt idx="12">
                  <c:v>lavoro</c:v>
                </c:pt>
                <c:pt idx="13">
                  <c:v>bollo</c:v>
                </c:pt>
                <c:pt idx="14">
                  <c:v>assic.</c:v>
                </c:pt>
              </c:strCache>
            </c:strRef>
          </c:cat>
          <c:val>
            <c:numRef>
              <c:f>(Foglio1!$K$5:$S$5,Foglio1!$W$5,Foglio1!$Y$5:$AA$5,Foglio1!$AE$5:$AF$5)</c:f>
              <c:numCache>
                <c:formatCode>#,##0</c:formatCode>
                <c:ptCount val="15"/>
                <c:pt idx="0">
                  <c:v>642</c:v>
                </c:pt>
                <c:pt idx="1">
                  <c:v>197</c:v>
                </c:pt>
                <c:pt idx="2">
                  <c:v>157</c:v>
                </c:pt>
                <c:pt idx="3">
                  <c:v>180</c:v>
                </c:pt>
                <c:pt idx="4">
                  <c:v>0</c:v>
                </c:pt>
                <c:pt idx="5">
                  <c:v>310</c:v>
                </c:pt>
                <c:pt idx="6">
                  <c:v>2366</c:v>
                </c:pt>
                <c:pt idx="7">
                  <c:v>80</c:v>
                </c:pt>
                <c:pt idx="8">
                  <c:v>600</c:v>
                </c:pt>
                <c:pt idx="9">
                  <c:v>0</c:v>
                </c:pt>
                <c:pt idx="10">
                  <c:v>85</c:v>
                </c:pt>
                <c:pt idx="11">
                  <c:v>0</c:v>
                </c:pt>
                <c:pt idx="12">
                  <c:v>1793</c:v>
                </c:pt>
                <c:pt idx="13">
                  <c:v>390</c:v>
                </c:pt>
                <c:pt idx="14">
                  <c:v>1700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8-B65F-40D3-AFAF-A03CA7F09B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it-IT"/>
    </a:p>
  </c:txPr>
  <c:printSettings>
    <c:headerFooter alignWithMargins="0">
      <c:oddHeader>&amp;A</c:oddHeader>
      <c:oddFooter>Pagina &amp;P</c:oddFooter>
    </c:headerFooter>
    <c:pageMargins b="1" l="0.75" r="0.75" t="1" header="0.5" footer="0.5"/>
    <c:pageSetup paperSize="9" orientation="landscape" horizontalDpi="300" verticalDpi="3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it-IT"/>
              <a:t>cent/km</a:t>
            </a:r>
          </a:p>
        </c:rich>
      </c:tx>
      <c:layout>
        <c:manualLayout>
          <c:xMode val="edge"/>
          <c:yMode val="edge"/>
          <c:x val="0.45786542198483066"/>
          <c:y val="2.483888947305844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8055647861935575E-2"/>
          <c:y val="7.8402423494723886E-2"/>
          <c:w val="0.86527895138746658"/>
          <c:h val="0.80473430907792065"/>
        </c:manualLayout>
      </c:layout>
      <c:lineChart>
        <c:grouping val="standard"/>
        <c:varyColors val="0"/>
        <c:ser>
          <c:idx val="0"/>
          <c:order val="0"/>
          <c:tx>
            <c:strRef>
              <c:f>'Dati grafico'!$F$1</c:f>
              <c:strCache>
                <c:ptCount val="1"/>
                <c:pt idx="0">
                  <c:v>-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'Dati grafico'!$D$1:$D$12</c:f>
              <c:numCache>
                <c:formatCode>_-* #,##0_-;\-* #,##0_-;_-* "-"??_-;_-@_-</c:formatCode>
                <c:ptCount val="12"/>
                <c:pt idx="0">
                  <c:v>1313</c:v>
                </c:pt>
                <c:pt idx="1">
                  <c:v>14468.25</c:v>
                </c:pt>
                <c:pt idx="2">
                  <c:v>24856.1</c:v>
                </c:pt>
                <c:pt idx="3" formatCode="#,##0">
                  <c:v>38244.660000000003</c:v>
                </c:pt>
                <c:pt idx="4" formatCode="#,##0">
                  <c:v>43023.98</c:v>
                </c:pt>
                <c:pt idx="5" formatCode="#,##0">
                  <c:v>57116.51</c:v>
                </c:pt>
                <c:pt idx="6" formatCode="#,##0">
                  <c:v>60290.94</c:v>
                </c:pt>
                <c:pt idx="7" formatCode="#,##0">
                  <c:v>75338.930000000008</c:v>
                </c:pt>
                <c:pt idx="8" formatCode="#,##0">
                  <c:v>75338.930000000008</c:v>
                </c:pt>
                <c:pt idx="9" formatCode="#,##0">
                  <c:v>84253.19</c:v>
                </c:pt>
                <c:pt idx="10" formatCode="#,##0">
                  <c:v>95653.06</c:v>
                </c:pt>
                <c:pt idx="11" formatCode="#,##0">
                  <c:v>109720.34</c:v>
                </c:pt>
              </c:numCache>
            </c:numRef>
          </c:cat>
          <c:val>
            <c:numRef>
              <c:f>'Dati grafico'!$F$1:$F$12</c:f>
              <c:numCache>
                <c:formatCode>#,#00</c:formatCode>
                <c:ptCount val="12"/>
                <c:pt idx="0">
                  <c:v>0</c:v>
                </c:pt>
                <c:pt idx="1">
                  <c:v>3.4558429664956023</c:v>
                </c:pt>
                <c:pt idx="2">
                  <c:v>3.7173973390837665</c:v>
                </c:pt>
                <c:pt idx="3">
                  <c:v>4.2724918982153328</c:v>
                </c:pt>
                <c:pt idx="4" formatCode="General">
                  <c:v>5.6875258867264256</c:v>
                </c:pt>
                <c:pt idx="5" formatCode="General">
                  <c:v>4.459306074548322</c:v>
                </c:pt>
                <c:pt idx="6" formatCode="General">
                  <c:v>5.5265351643215377</c:v>
                </c:pt>
                <c:pt idx="7">
                  <c:v>5.469947608759508</c:v>
                </c:pt>
                <c:pt idx="8">
                  <c:v>6.0154823011157701</c:v>
                </c:pt>
                <c:pt idx="9">
                  <c:v>5.9914645368323738</c:v>
                </c:pt>
                <c:pt idx="10">
                  <c:v>6.0886708694944005</c:v>
                </c:pt>
                <c:pt idx="11">
                  <c:v>5.4720938706533353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60A-44A5-B6D5-40D64214CEE5}"/>
            </c:ext>
          </c:extLst>
        </c:ser>
        <c:ser>
          <c:idx val="1"/>
          <c:order val="1"/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numRef>
              <c:f>'Dati grafico'!$D$1:$D$12</c:f>
              <c:numCache>
                <c:formatCode>_-* #,##0_-;\-* #,##0_-;_-* "-"??_-;_-@_-</c:formatCode>
                <c:ptCount val="12"/>
                <c:pt idx="0">
                  <c:v>1313</c:v>
                </c:pt>
                <c:pt idx="1">
                  <c:v>14468.25</c:v>
                </c:pt>
                <c:pt idx="2">
                  <c:v>24856.1</c:v>
                </c:pt>
                <c:pt idx="3" formatCode="#,##0">
                  <c:v>38244.660000000003</c:v>
                </c:pt>
                <c:pt idx="4" formatCode="#,##0">
                  <c:v>43023.98</c:v>
                </c:pt>
                <c:pt idx="5" formatCode="#,##0">
                  <c:v>57116.51</c:v>
                </c:pt>
                <c:pt idx="6" formatCode="#,##0">
                  <c:v>60290.94</c:v>
                </c:pt>
                <c:pt idx="7" formatCode="#,##0">
                  <c:v>75338.930000000008</c:v>
                </c:pt>
                <c:pt idx="8" formatCode="#,##0">
                  <c:v>75338.930000000008</c:v>
                </c:pt>
                <c:pt idx="9" formatCode="#,##0">
                  <c:v>84253.19</c:v>
                </c:pt>
                <c:pt idx="10" formatCode="#,##0">
                  <c:v>95653.06</c:v>
                </c:pt>
                <c:pt idx="11" formatCode="#,##0">
                  <c:v>109720.34</c:v>
                </c:pt>
              </c:numCache>
            </c:numRef>
          </c:cat>
          <c:val>
            <c:numRef>
              <c:f>Foglio1!$D$12:$D$13</c:f>
              <c:numCache>
                <c:formatCode>#,##0</c:formatCode>
                <c:ptCount val="2"/>
                <c:pt idx="0">
                  <c:v>14468.25</c:v>
                </c:pt>
                <c:pt idx="1">
                  <c:v>24856.1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60A-44A5-B6D5-40D64214CE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3175">
              <a:solidFill>
                <a:srgbClr val="000000"/>
              </a:solidFill>
              <a:prstDash val="sysDash"/>
            </a:ln>
          </c:spPr>
        </c:dropLines>
        <c:marker val="1"/>
        <c:smooth val="0"/>
        <c:axId val="552531136"/>
        <c:axId val="552541472"/>
      </c:lineChart>
      <c:lineChart>
        <c:grouping val="standard"/>
        <c:varyColors val="0"/>
        <c:ser>
          <c:idx val="2"/>
          <c:order val="2"/>
          <c:spPr>
            <a:ln w="28575">
              <a:noFill/>
            </a:ln>
          </c:spPr>
          <c:marker>
            <c:symbol val="none"/>
          </c:marker>
          <c:cat>
            <c:numRef>
              <c:f>'Dati grafico'!#REF!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Foglio1!$E$12:$E$13</c:f>
              <c:numCache>
                <c:formatCode>0.0</c:formatCode>
                <c:ptCount val="2"/>
                <c:pt idx="0">
                  <c:v>9.8145940248475103</c:v>
                </c:pt>
                <c:pt idx="1">
                  <c:v>10.255027940827404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A60A-44A5-B6D5-40D64214CE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2532224"/>
        <c:axId val="552538752"/>
      </c:lineChart>
      <c:catAx>
        <c:axId val="552531136"/>
        <c:scaling>
          <c:orientation val="minMax"/>
        </c:scaling>
        <c:delete val="0"/>
        <c:axPos val="b"/>
        <c:numFmt formatCode="_-* #,##0_-;\-* #,##0_-;_-* &quot;-&quot;??_-;_-@_-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1" i="0" u="none" strike="noStrike" baseline="0">
                <a:solidFill>
                  <a:sysClr val="windowText" lastClr="000000"/>
                </a:solidFill>
                <a:latin typeface="Arial"/>
                <a:ea typeface="Arial"/>
                <a:cs typeface="Arial"/>
              </a:defRPr>
            </a:pPr>
            <a:endParaRPr lang="it-IT"/>
          </a:p>
        </c:txPr>
        <c:crossAx val="552541472"/>
        <c:crosses val="autoZero"/>
        <c:auto val="1"/>
        <c:lblAlgn val="ctr"/>
        <c:lblOffset val="100"/>
        <c:tickMarkSkip val="1"/>
        <c:noMultiLvlLbl val="0"/>
      </c:catAx>
      <c:valAx>
        <c:axId val="552541472"/>
        <c:scaling>
          <c:orientation val="minMax"/>
          <c:max val="1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ysDash"/>
            </a:ln>
          </c:spPr>
        </c:minorGridlines>
        <c:numFmt formatCode="0" sourceLinked="0"/>
        <c:majorTickMark val="cross"/>
        <c:min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it-IT"/>
          </a:p>
        </c:txPr>
        <c:crossAx val="552531136"/>
        <c:crosses val="autoZero"/>
        <c:crossBetween val="midCat"/>
        <c:majorUnit val="1"/>
        <c:minorUnit val="0.5"/>
      </c:valAx>
      <c:catAx>
        <c:axId val="5525322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52538752"/>
        <c:crosses val="autoZero"/>
        <c:auto val="1"/>
        <c:lblAlgn val="ctr"/>
        <c:lblOffset val="100"/>
        <c:noMultiLvlLbl val="0"/>
      </c:catAx>
      <c:valAx>
        <c:axId val="552538752"/>
        <c:scaling>
          <c:orientation val="minMax"/>
          <c:max val="10"/>
          <c:min val="0"/>
        </c:scaling>
        <c:delete val="0"/>
        <c:axPos val="r"/>
        <c:numFmt formatCode="0" sourceLinked="0"/>
        <c:majorTickMark val="cross"/>
        <c:min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it-IT"/>
          </a:p>
        </c:txPr>
        <c:crossAx val="552532224"/>
        <c:crosses val="max"/>
        <c:crossBetween val="midCat"/>
        <c:majorUnit val="1"/>
        <c:minorUnit val="0.5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it-IT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25977</xdr:colOff>
      <xdr:row>50</xdr:row>
      <xdr:rowOff>27212</xdr:rowOff>
    </xdr:from>
    <xdr:to>
      <xdr:col>33</xdr:col>
      <xdr:colOff>1731</xdr:colOff>
      <xdr:row>91</xdr:row>
      <xdr:rowOff>155511</xdr:rowOff>
    </xdr:to>
    <xdr:graphicFrame macro="">
      <xdr:nvGraphicFramePr>
        <xdr:cNvPr id="148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50</xdr:row>
      <xdr:rowOff>34636</xdr:rowOff>
    </xdr:from>
    <xdr:to>
      <xdr:col>13</xdr:col>
      <xdr:colOff>346364</xdr:colOff>
      <xdr:row>91</xdr:row>
      <xdr:rowOff>147204</xdr:rowOff>
    </xdr:to>
    <xdr:graphicFrame macro="">
      <xdr:nvGraphicFramePr>
        <xdr:cNvPr id="148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D255"/>
  <sheetViews>
    <sheetView tabSelected="1" zoomScale="98" zoomScaleNormal="98" workbookViewId="0">
      <selection activeCell="A35" sqref="A35"/>
    </sheetView>
  </sheetViews>
  <sheetFormatPr defaultRowHeight="12.45" x14ac:dyDescent="0.3"/>
  <cols>
    <col min="1" max="1" width="5.4609375" style="15" bestFit="1" customWidth="1"/>
    <col min="2" max="2" width="8.15234375" style="1" customWidth="1"/>
    <col min="3" max="3" width="7.53515625" style="24" customWidth="1"/>
    <col min="4" max="4" width="7.53515625" style="2" customWidth="1"/>
    <col min="5" max="5" width="6.3828125" style="35" customWidth="1"/>
    <col min="6" max="6" width="7.3828125" style="17" customWidth="1"/>
    <col min="7" max="7" width="6.53515625" style="2" customWidth="1"/>
    <col min="8" max="8" width="7.3828125" style="2" customWidth="1"/>
    <col min="9" max="9" width="6.53515625" style="2" customWidth="1"/>
    <col min="10" max="10" width="6.61328125" style="2" customWidth="1"/>
    <col min="11" max="16" width="5.3046875" style="10" customWidth="1"/>
    <col min="17" max="17" width="5.69140625" style="10" bestFit="1" customWidth="1"/>
    <col min="18" max="18" width="5.3046875" style="10" customWidth="1"/>
    <col min="19" max="20" width="3.3046875" style="10" customWidth="1"/>
    <col min="21" max="22" width="3.3046875" style="10" bestFit="1" customWidth="1"/>
    <col min="23" max="24" width="4" style="10" customWidth="1"/>
    <col min="25" max="25" width="4.15234375" style="10" bestFit="1" customWidth="1"/>
    <col min="26" max="26" width="4.69140625" style="10" customWidth="1"/>
    <col min="27" max="30" width="5.3828125" style="9" customWidth="1"/>
    <col min="31" max="31" width="5.3046875" style="9" customWidth="1"/>
    <col min="32" max="32" width="5.69140625" style="9" customWidth="1"/>
    <col min="33" max="33" width="18.3828125" style="19" customWidth="1"/>
    <col min="34" max="160" width="9.15234375" style="9" customWidth="1"/>
  </cols>
  <sheetData>
    <row r="1" spans="1:160" x14ac:dyDescent="0.3">
      <c r="E1" s="278" t="s">
        <v>44</v>
      </c>
      <c r="F1" s="279"/>
      <c r="G1" s="279"/>
      <c r="H1" s="280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</row>
    <row r="2" spans="1:160" ht="49.5" customHeight="1" x14ac:dyDescent="0.3">
      <c r="E2" s="224"/>
      <c r="F2" s="196" t="s">
        <v>131</v>
      </c>
      <c r="G2" s="243"/>
      <c r="H2" s="244" t="s">
        <v>131</v>
      </c>
      <c r="K2" s="84"/>
      <c r="L2" s="85"/>
      <c r="M2" s="85"/>
      <c r="N2" s="85"/>
      <c r="O2" s="85"/>
      <c r="P2" s="85"/>
      <c r="Q2" s="85"/>
      <c r="R2" s="85"/>
      <c r="S2" s="65" t="s">
        <v>22</v>
      </c>
      <c r="T2" s="65" t="s">
        <v>23</v>
      </c>
      <c r="U2" s="65" t="s">
        <v>19</v>
      </c>
      <c r="V2" s="65" t="s">
        <v>157</v>
      </c>
      <c r="W2" s="86" t="s">
        <v>26</v>
      </c>
      <c r="X2" s="87" t="s">
        <v>18</v>
      </c>
      <c r="Y2" s="191"/>
      <c r="Z2" s="192"/>
      <c r="AA2" s="88"/>
      <c r="AB2" s="281" t="s">
        <v>31</v>
      </c>
      <c r="AC2" s="281" t="s">
        <v>34</v>
      </c>
      <c r="AD2" s="281" t="s">
        <v>35</v>
      </c>
      <c r="AE2" s="88"/>
      <c r="AF2" s="89"/>
      <c r="AG2" s="22"/>
    </row>
    <row r="3" spans="1:160" s="4" customFormat="1" ht="48" customHeight="1" x14ac:dyDescent="0.3">
      <c r="A3" s="30"/>
      <c r="B3" s="3" t="s">
        <v>2</v>
      </c>
      <c r="C3" s="25" t="s">
        <v>3</v>
      </c>
      <c r="D3" s="117" t="s">
        <v>30</v>
      </c>
      <c r="E3" s="225" t="s">
        <v>146</v>
      </c>
      <c r="F3" s="116" t="s">
        <v>125</v>
      </c>
      <c r="G3" s="245" t="s">
        <v>21</v>
      </c>
      <c r="H3" s="246" t="s">
        <v>21</v>
      </c>
      <c r="I3" s="292" t="s">
        <v>169</v>
      </c>
      <c r="J3" s="293" t="s">
        <v>170</v>
      </c>
      <c r="K3" s="90" t="s">
        <v>4</v>
      </c>
      <c r="L3" s="87" t="s">
        <v>5</v>
      </c>
      <c r="M3" s="87" t="s">
        <v>29</v>
      </c>
      <c r="N3" s="87" t="s">
        <v>6</v>
      </c>
      <c r="O3" s="87" t="s">
        <v>9</v>
      </c>
      <c r="P3" s="118" t="s">
        <v>7</v>
      </c>
      <c r="Q3" s="87" t="s">
        <v>8</v>
      </c>
      <c r="R3" s="87" t="s">
        <v>11</v>
      </c>
      <c r="S3" s="285" t="s">
        <v>20</v>
      </c>
      <c r="T3" s="285"/>
      <c r="U3" s="285"/>
      <c r="V3" s="285"/>
      <c r="W3" s="286" t="s">
        <v>25</v>
      </c>
      <c r="X3" s="286"/>
      <c r="Y3" s="231" t="s">
        <v>166</v>
      </c>
      <c r="Z3" s="65" t="s">
        <v>24</v>
      </c>
      <c r="AA3" s="65" t="s">
        <v>27</v>
      </c>
      <c r="AB3" s="282"/>
      <c r="AC3" s="282"/>
      <c r="AD3" s="282"/>
      <c r="AE3" s="91" t="s">
        <v>12</v>
      </c>
      <c r="AF3" s="92" t="s">
        <v>13</v>
      </c>
      <c r="AG3" s="33" t="s">
        <v>10</v>
      </c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9"/>
      <c r="BW3" s="9"/>
      <c r="BX3" s="9"/>
      <c r="BY3" s="9"/>
      <c r="BZ3" s="9"/>
      <c r="CA3" s="9"/>
      <c r="CB3" s="9"/>
      <c r="CC3" s="9"/>
      <c r="CD3" s="9"/>
      <c r="CE3" s="9"/>
      <c r="CF3" s="9"/>
      <c r="CG3" s="9"/>
      <c r="CH3" s="9"/>
      <c r="CI3" s="9"/>
      <c r="CJ3" s="9"/>
      <c r="CK3" s="9"/>
      <c r="CL3" s="9"/>
      <c r="CM3" s="9"/>
      <c r="CN3" s="9"/>
      <c r="CO3" s="9"/>
      <c r="CP3" s="9"/>
      <c r="CQ3" s="9"/>
      <c r="CR3" s="9"/>
      <c r="CS3" s="9"/>
      <c r="CT3" s="9"/>
      <c r="CU3" s="9"/>
      <c r="CV3" s="9"/>
      <c r="CW3" s="9"/>
      <c r="CX3" s="9"/>
      <c r="CY3" s="9"/>
      <c r="CZ3" s="9"/>
      <c r="DA3" s="9"/>
      <c r="DB3" s="9"/>
      <c r="DC3" s="9"/>
      <c r="DD3" s="9"/>
      <c r="DE3" s="9"/>
      <c r="DF3" s="9"/>
      <c r="DG3" s="9"/>
      <c r="DH3" s="9"/>
      <c r="DI3" s="9"/>
      <c r="DJ3" s="9"/>
      <c r="DK3" s="9"/>
      <c r="DL3" s="9"/>
      <c r="DM3" s="9"/>
      <c r="DN3" s="9"/>
      <c r="DO3" s="9"/>
      <c r="DP3" s="9"/>
      <c r="DQ3" s="9"/>
      <c r="DR3" s="9"/>
      <c r="DS3" s="9"/>
      <c r="DT3" s="9"/>
      <c r="DU3" s="9"/>
      <c r="DV3" s="9"/>
      <c r="DW3" s="9"/>
      <c r="DX3" s="9"/>
      <c r="DY3" s="9"/>
      <c r="DZ3" s="9"/>
      <c r="EA3" s="9"/>
      <c r="EB3" s="9"/>
      <c r="EC3" s="9"/>
      <c r="ED3" s="9"/>
      <c r="EE3" s="9"/>
      <c r="EF3" s="9"/>
      <c r="EG3" s="9"/>
      <c r="EH3" s="9"/>
      <c r="EI3" s="9"/>
      <c r="EJ3" s="9"/>
      <c r="EK3" s="9"/>
      <c r="EL3" s="9"/>
      <c r="EM3" s="9"/>
      <c r="EN3" s="9"/>
      <c r="EO3" s="9"/>
      <c r="EP3" s="9"/>
      <c r="EQ3" s="9"/>
      <c r="ER3" s="9"/>
      <c r="ES3" s="9"/>
      <c r="ET3" s="9"/>
      <c r="EU3" s="9"/>
      <c r="EV3" s="9"/>
      <c r="EW3" s="9"/>
      <c r="EX3" s="9"/>
      <c r="EY3" s="9"/>
      <c r="EZ3" s="9"/>
      <c r="FA3" s="9"/>
      <c r="FB3" s="9"/>
      <c r="FC3" s="9"/>
      <c r="FD3" s="9"/>
    </row>
    <row r="4" spans="1:160" s="9" customFormat="1" x14ac:dyDescent="0.3">
      <c r="A4" s="29"/>
      <c r="B4" s="17"/>
      <c r="C4" s="26"/>
      <c r="D4" s="18"/>
      <c r="E4" s="28"/>
      <c r="F4" s="8"/>
      <c r="G4" s="247">
        <f>+I5</f>
        <v>13624</v>
      </c>
      <c r="H4" s="248">
        <f>+I5-AB5-AC5-AD5-AE5-AF5</f>
        <v>6410</v>
      </c>
      <c r="I4" s="13" t="s">
        <v>0</v>
      </c>
      <c r="J4" s="13" t="s">
        <v>0</v>
      </c>
      <c r="K4" s="93">
        <f t="shared" ref="K4:S4" si="0">+K5/$I$5*100</f>
        <v>4.7122724603640638</v>
      </c>
      <c r="L4" s="94">
        <f t="shared" si="0"/>
        <v>1.4459776864357017</v>
      </c>
      <c r="M4" s="94">
        <f t="shared" si="0"/>
        <v>1.1523781561949502</v>
      </c>
      <c r="N4" s="94">
        <f t="shared" si="0"/>
        <v>1.3211978860833822</v>
      </c>
      <c r="O4" s="94">
        <f t="shared" si="0"/>
        <v>0</v>
      </c>
      <c r="P4" s="94">
        <f t="shared" si="0"/>
        <v>2.2753963593658248</v>
      </c>
      <c r="Q4" s="94">
        <f t="shared" si="0"/>
        <v>17.36641221374046</v>
      </c>
      <c r="R4" s="94">
        <f t="shared" si="0"/>
        <v>0.58719906048150317</v>
      </c>
      <c r="S4" s="283">
        <f t="shared" si="0"/>
        <v>4.4039929536112741</v>
      </c>
      <c r="T4" s="283"/>
      <c r="U4" s="283"/>
      <c r="V4" s="283"/>
      <c r="W4" s="287">
        <f>+W5/$I$5*100</f>
        <v>0</v>
      </c>
      <c r="X4" s="287"/>
      <c r="Y4" s="94">
        <f t="shared" ref="Y4:AF4" si="1">+Y5/$I$5*100</f>
        <v>0.62389900176159718</v>
      </c>
      <c r="Z4" s="94">
        <f t="shared" si="1"/>
        <v>0</v>
      </c>
      <c r="AA4" s="94">
        <f t="shared" si="1"/>
        <v>13.160598943041691</v>
      </c>
      <c r="AB4" s="129">
        <f t="shared" si="1"/>
        <v>12.01556077510276</v>
      </c>
      <c r="AC4" s="129">
        <f t="shared" si="1"/>
        <v>9.6007046388725765</v>
      </c>
      <c r="AD4" s="129">
        <f t="shared" si="1"/>
        <v>15.993834409864943</v>
      </c>
      <c r="AE4" s="95">
        <f t="shared" si="1"/>
        <v>2.8625954198473282</v>
      </c>
      <c r="AF4" s="96">
        <f t="shared" si="1"/>
        <v>12.477980035231944</v>
      </c>
      <c r="AG4" s="34"/>
    </row>
    <row r="5" spans="1:160" s="4" customFormat="1" x14ac:dyDescent="0.3">
      <c r="A5" s="30"/>
      <c r="B5" s="14"/>
      <c r="C5" s="27"/>
      <c r="D5" s="242" t="s">
        <v>156</v>
      </c>
      <c r="E5" s="36"/>
      <c r="F5" s="37"/>
      <c r="G5" s="249" t="s">
        <v>1</v>
      </c>
      <c r="H5" s="250" t="s">
        <v>124</v>
      </c>
      <c r="I5" s="5">
        <f t="shared" ref="I5:J21" si="2">SUM(K5:AF5)</f>
        <v>13624</v>
      </c>
      <c r="J5" s="5">
        <f t="shared" si="2"/>
        <v>12982</v>
      </c>
      <c r="K5" s="97">
        <f t="shared" ref="K5:R5" si="3">SUM(K6:K78)</f>
        <v>642</v>
      </c>
      <c r="L5" s="98">
        <f t="shared" si="3"/>
        <v>197</v>
      </c>
      <c r="M5" s="98">
        <f t="shared" si="3"/>
        <v>157</v>
      </c>
      <c r="N5" s="98">
        <f t="shared" si="3"/>
        <v>180</v>
      </c>
      <c r="O5" s="98">
        <f t="shared" si="3"/>
        <v>0</v>
      </c>
      <c r="P5" s="98">
        <f t="shared" si="3"/>
        <v>310</v>
      </c>
      <c r="Q5" s="98">
        <f t="shared" si="3"/>
        <v>2366</v>
      </c>
      <c r="R5" s="98">
        <f t="shared" si="3"/>
        <v>80</v>
      </c>
      <c r="S5" s="284">
        <f>SUM(S6:S78,T6:T78,U6:U78,V6:V78)</f>
        <v>600</v>
      </c>
      <c r="T5" s="284"/>
      <c r="U5" s="284"/>
      <c r="V5" s="284"/>
      <c r="W5" s="284">
        <f>SUM(W6:W78,X6:X78)</f>
        <v>0</v>
      </c>
      <c r="X5" s="284"/>
      <c r="Y5" s="98">
        <f t="shared" ref="Y5:AF5" si="4">SUM(Y6:Y78)</f>
        <v>85</v>
      </c>
      <c r="Z5" s="98">
        <f t="shared" si="4"/>
        <v>0</v>
      </c>
      <c r="AA5" s="98">
        <f t="shared" si="4"/>
        <v>1793</v>
      </c>
      <c r="AB5" s="130">
        <f t="shared" si="4"/>
        <v>1637</v>
      </c>
      <c r="AC5" s="130">
        <f t="shared" si="4"/>
        <v>1308</v>
      </c>
      <c r="AD5" s="130">
        <f t="shared" si="4"/>
        <v>2179</v>
      </c>
      <c r="AE5" s="99">
        <f t="shared" si="4"/>
        <v>390</v>
      </c>
      <c r="AF5" s="100">
        <f t="shared" si="4"/>
        <v>1700</v>
      </c>
      <c r="AG5" s="20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9"/>
      <c r="DY5" s="9"/>
      <c r="DZ5" s="9"/>
      <c r="EA5" s="9"/>
      <c r="EB5" s="9"/>
      <c r="EC5" s="9"/>
      <c r="ED5" s="9"/>
      <c r="EE5" s="9"/>
      <c r="EF5" s="9"/>
      <c r="EG5" s="9"/>
      <c r="EH5" s="9"/>
      <c r="EI5" s="9"/>
      <c r="EJ5" s="9"/>
      <c r="EK5" s="9"/>
      <c r="EL5" s="9"/>
      <c r="EM5" s="9"/>
      <c r="EN5" s="9"/>
      <c r="EO5" s="9"/>
      <c r="EP5" s="9"/>
      <c r="EQ5" s="9"/>
      <c r="ER5" s="9"/>
      <c r="ES5" s="9"/>
      <c r="ET5" s="9"/>
      <c r="EU5" s="9"/>
      <c r="EV5" s="9"/>
      <c r="EW5" s="9"/>
      <c r="EX5" s="9"/>
      <c r="EY5" s="9"/>
      <c r="EZ5" s="9"/>
      <c r="FA5" s="9"/>
      <c r="FB5" s="9"/>
      <c r="FC5" s="9"/>
      <c r="FD5" s="9"/>
    </row>
    <row r="6" spans="1:160" s="23" customFormat="1" x14ac:dyDescent="0.3">
      <c r="A6" s="66" t="s">
        <v>15</v>
      </c>
      <c r="B6" s="67">
        <v>43182</v>
      </c>
      <c r="C6" s="68">
        <v>0</v>
      </c>
      <c r="D6" s="69">
        <f t="shared" ref="D6:D14" si="5">+C6*1.01</f>
        <v>0</v>
      </c>
      <c r="E6" s="120" t="s">
        <v>14</v>
      </c>
      <c r="F6" s="121" t="s">
        <v>14</v>
      </c>
      <c r="G6" s="251">
        <f>SUM($I$6:I6)</f>
        <v>90</v>
      </c>
      <c r="H6" s="252">
        <f>SUM($I$6:I6)-SUM($AB$6:AF6)</f>
        <v>0</v>
      </c>
      <c r="I6" s="70">
        <f t="shared" si="2"/>
        <v>90</v>
      </c>
      <c r="J6" s="70">
        <f>SUM(L6:AA6)</f>
        <v>0</v>
      </c>
      <c r="K6" s="101"/>
      <c r="L6" s="102"/>
      <c r="M6" s="102"/>
      <c r="N6" s="102"/>
      <c r="O6" s="102"/>
      <c r="P6" s="102"/>
      <c r="Q6" s="102"/>
      <c r="R6" s="102"/>
      <c r="S6" s="102"/>
      <c r="T6" s="102"/>
      <c r="U6" s="102"/>
      <c r="V6" s="102"/>
      <c r="W6" s="102"/>
      <c r="X6" s="102"/>
      <c r="Y6" s="102"/>
      <c r="Z6" s="102"/>
      <c r="AA6" s="102"/>
      <c r="AB6" s="102"/>
      <c r="AC6" s="102"/>
      <c r="AD6" s="102"/>
      <c r="AE6" s="102">
        <v>90</v>
      </c>
      <c r="AF6" s="103"/>
      <c r="AG6" s="71"/>
    </row>
    <row r="7" spans="1:160" s="23" customFormat="1" x14ac:dyDescent="0.3">
      <c r="A7" s="66" t="s">
        <v>15</v>
      </c>
      <c r="B7" s="67">
        <v>43185</v>
      </c>
      <c r="C7" s="125">
        <v>400</v>
      </c>
      <c r="D7" s="69">
        <f t="shared" si="5"/>
        <v>404</v>
      </c>
      <c r="E7" s="227">
        <f t="shared" ref="E7:E16" si="6">+G7/D7*100</f>
        <v>133.66336633663366</v>
      </c>
      <c r="F7" s="228">
        <f t="shared" ref="F7:F13" si="7">+H7/D7*100</f>
        <v>0</v>
      </c>
      <c r="G7" s="253">
        <f>SUM($I$6:I7)</f>
        <v>540</v>
      </c>
      <c r="H7" s="252">
        <f>SUM($I$6:I7)-SUM($AB$6:AF7)</f>
        <v>0</v>
      </c>
      <c r="I7" s="70">
        <f t="shared" si="2"/>
        <v>450</v>
      </c>
      <c r="J7" s="70">
        <f t="shared" ref="J7:J34" si="8">SUM(L7:AA7)</f>
        <v>0</v>
      </c>
      <c r="K7" s="101"/>
      <c r="L7" s="102"/>
      <c r="M7" s="102"/>
      <c r="N7" s="102"/>
      <c r="O7" s="102"/>
      <c r="P7" s="102"/>
      <c r="Q7" s="102"/>
      <c r="R7" s="102"/>
      <c r="S7" s="102"/>
      <c r="T7" s="102"/>
      <c r="U7" s="102"/>
      <c r="V7" s="102"/>
      <c r="W7" s="102"/>
      <c r="X7" s="102"/>
      <c r="Y7" s="102"/>
      <c r="Z7" s="102"/>
      <c r="AA7" s="102"/>
      <c r="AB7" s="102"/>
      <c r="AC7" s="102"/>
      <c r="AD7" s="102"/>
      <c r="AE7" s="102"/>
      <c r="AF7" s="104">
        <v>450</v>
      </c>
      <c r="AG7" s="71"/>
    </row>
    <row r="8" spans="1:160" s="6" customFormat="1" x14ac:dyDescent="0.3">
      <c r="A8" s="72" t="s">
        <v>173</v>
      </c>
      <c r="B8" s="73">
        <v>43197</v>
      </c>
      <c r="C8" s="74">
        <v>1300</v>
      </c>
      <c r="D8" s="75">
        <f t="shared" si="5"/>
        <v>1313</v>
      </c>
      <c r="E8" s="227">
        <f t="shared" si="6"/>
        <v>41.127189642041131</v>
      </c>
      <c r="F8" s="228">
        <f t="shared" si="7"/>
        <v>0</v>
      </c>
      <c r="G8" s="254">
        <f>SUM($I$6:I8)</f>
        <v>540</v>
      </c>
      <c r="H8" s="255">
        <f>SUM($I$6:I8)-SUM($AB$6:AF8)</f>
        <v>0</v>
      </c>
      <c r="I8" s="75">
        <f t="shared" si="2"/>
        <v>0</v>
      </c>
      <c r="J8" s="75">
        <f t="shared" si="8"/>
        <v>0</v>
      </c>
      <c r="K8" s="105">
        <v>0</v>
      </c>
      <c r="L8" s="106">
        <v>0</v>
      </c>
      <c r="M8" s="106">
        <v>0</v>
      </c>
      <c r="N8" s="106"/>
      <c r="O8" s="106"/>
      <c r="P8" s="106"/>
      <c r="Q8" s="106"/>
      <c r="R8" s="106"/>
      <c r="S8" s="106"/>
      <c r="T8" s="106"/>
      <c r="U8" s="106"/>
      <c r="V8" s="106"/>
      <c r="W8" s="106"/>
      <c r="X8" s="106"/>
      <c r="Y8" s="106"/>
      <c r="Z8" s="106"/>
      <c r="AA8" s="106">
        <v>0</v>
      </c>
      <c r="AB8" s="106"/>
      <c r="AC8" s="106"/>
      <c r="AD8" s="106"/>
      <c r="AE8" s="106"/>
      <c r="AF8" s="107"/>
      <c r="AG8" s="76" t="s">
        <v>28</v>
      </c>
      <c r="AH8" s="43"/>
      <c r="AI8" s="43"/>
      <c r="AJ8" s="43"/>
      <c r="AK8" s="43"/>
      <c r="AL8" s="43"/>
      <c r="AM8" s="43"/>
      <c r="AN8" s="43"/>
      <c r="AO8" s="43"/>
      <c r="AP8" s="43"/>
      <c r="AQ8" s="43"/>
      <c r="AR8" s="43"/>
      <c r="AS8" s="43"/>
      <c r="AT8" s="43"/>
      <c r="AU8" s="43"/>
      <c r="AV8" s="43"/>
      <c r="AW8" s="43"/>
      <c r="AX8" s="43"/>
      <c r="AY8" s="43"/>
      <c r="AZ8" s="43"/>
      <c r="BA8" s="43"/>
      <c r="BB8" s="43"/>
      <c r="BC8" s="43"/>
      <c r="BD8" s="43"/>
      <c r="BE8" s="43"/>
      <c r="BF8" s="43"/>
      <c r="BG8" s="43"/>
      <c r="BH8" s="43"/>
      <c r="BI8" s="43"/>
      <c r="BJ8" s="43"/>
      <c r="BK8" s="43"/>
      <c r="BL8" s="43"/>
      <c r="BM8" s="43"/>
      <c r="BN8" s="43"/>
      <c r="BO8" s="43"/>
      <c r="BP8" s="43"/>
      <c r="BQ8" s="43"/>
      <c r="BR8" s="43"/>
      <c r="BS8" s="43"/>
      <c r="BT8" s="43"/>
      <c r="BU8" s="43"/>
      <c r="BV8" s="43"/>
      <c r="BW8" s="43"/>
      <c r="BX8" s="43"/>
      <c r="BY8" s="43"/>
      <c r="BZ8" s="43"/>
      <c r="CA8" s="43"/>
      <c r="CB8" s="43"/>
      <c r="CC8" s="43"/>
      <c r="CD8" s="43"/>
      <c r="CE8" s="43"/>
      <c r="CF8" s="43"/>
      <c r="CG8" s="43"/>
      <c r="CH8" s="43"/>
      <c r="CI8" s="43"/>
      <c r="CJ8" s="43"/>
      <c r="CK8" s="43"/>
      <c r="CL8" s="43"/>
      <c r="CM8" s="43"/>
      <c r="CN8" s="43"/>
      <c r="CO8" s="43"/>
      <c r="CP8" s="43"/>
      <c r="CQ8" s="43"/>
      <c r="CR8" s="43"/>
      <c r="CS8" s="43"/>
      <c r="CT8" s="43"/>
      <c r="CU8" s="43"/>
      <c r="CV8" s="43"/>
      <c r="CW8" s="43"/>
      <c r="CX8" s="43"/>
      <c r="CY8" s="43"/>
      <c r="CZ8" s="43"/>
      <c r="DA8" s="43"/>
      <c r="DB8" s="43"/>
      <c r="DC8" s="43"/>
      <c r="DD8" s="43"/>
      <c r="DE8" s="43"/>
      <c r="DF8" s="43"/>
      <c r="DG8" s="43"/>
      <c r="DH8" s="43"/>
      <c r="DI8" s="43"/>
      <c r="DJ8" s="43"/>
      <c r="DK8" s="43"/>
      <c r="DL8" s="43"/>
      <c r="DM8" s="43"/>
      <c r="DN8" s="43"/>
      <c r="DO8" s="43"/>
      <c r="DP8" s="43"/>
      <c r="DQ8" s="43"/>
      <c r="DR8" s="43"/>
      <c r="DS8" s="43"/>
      <c r="DT8" s="43"/>
      <c r="DU8" s="43"/>
      <c r="DV8" s="43"/>
      <c r="DW8" s="43"/>
      <c r="DX8" s="43"/>
      <c r="DY8" s="43"/>
      <c r="DZ8" s="43"/>
      <c r="EA8" s="43"/>
      <c r="EB8" s="43"/>
      <c r="EC8" s="43"/>
      <c r="ED8" s="43"/>
      <c r="EE8" s="43"/>
      <c r="EF8" s="43"/>
      <c r="EG8" s="43"/>
      <c r="EH8" s="43"/>
      <c r="EI8" s="43"/>
      <c r="EJ8" s="43"/>
      <c r="EK8" s="43"/>
      <c r="EL8" s="43"/>
      <c r="EM8" s="43"/>
      <c r="EN8" s="43"/>
      <c r="EO8" s="43"/>
      <c r="EP8" s="43"/>
      <c r="EQ8" s="43"/>
      <c r="ER8" s="43"/>
      <c r="ES8" s="43"/>
      <c r="ET8" s="43"/>
      <c r="EU8" s="43"/>
      <c r="EV8" s="43"/>
      <c r="EW8" s="43"/>
      <c r="EX8" s="43"/>
      <c r="EY8" s="43"/>
      <c r="EZ8" s="43"/>
      <c r="FA8" s="43"/>
      <c r="FB8" s="43"/>
      <c r="FC8" s="43"/>
      <c r="FD8" s="43"/>
    </row>
    <row r="9" spans="1:160" s="6" customFormat="1" x14ac:dyDescent="0.3">
      <c r="A9" s="66" t="s">
        <v>32</v>
      </c>
      <c r="B9" s="67">
        <v>43197</v>
      </c>
      <c r="C9" s="125">
        <v>1300</v>
      </c>
      <c r="D9" s="69">
        <f t="shared" si="5"/>
        <v>1313</v>
      </c>
      <c r="E9" s="227">
        <f t="shared" si="6"/>
        <v>41.127189642041131</v>
      </c>
      <c r="F9" s="228">
        <f t="shared" si="7"/>
        <v>0</v>
      </c>
      <c r="G9" s="253">
        <f>SUM($I$6:I9)</f>
        <v>540</v>
      </c>
      <c r="H9" s="256">
        <f>SUM($I$6:I9)-SUM($AB$6:AF9)</f>
        <v>0</v>
      </c>
      <c r="I9" s="208">
        <f t="shared" si="2"/>
        <v>0</v>
      </c>
      <c r="J9" s="208">
        <f t="shared" si="8"/>
        <v>0</v>
      </c>
      <c r="K9" s="122"/>
      <c r="L9" s="123"/>
      <c r="M9" s="123"/>
      <c r="N9" s="123"/>
      <c r="O9" s="123"/>
      <c r="P9" s="123"/>
      <c r="Q9" s="123"/>
      <c r="R9" s="123"/>
      <c r="S9" s="123"/>
      <c r="T9" s="123"/>
      <c r="U9" s="123"/>
      <c r="V9" s="123"/>
      <c r="W9" s="123"/>
      <c r="X9" s="123"/>
      <c r="Y9" s="123"/>
      <c r="Z9" s="123"/>
      <c r="AA9" s="123"/>
      <c r="AB9" s="123">
        <v>0</v>
      </c>
      <c r="AC9" s="126"/>
      <c r="AD9" s="126"/>
      <c r="AE9" s="123"/>
      <c r="AF9" s="124"/>
      <c r="AG9" s="128" t="s">
        <v>33</v>
      </c>
      <c r="AH9" s="43"/>
      <c r="AI9" s="43"/>
      <c r="AJ9" s="43"/>
      <c r="AK9" s="43"/>
      <c r="AL9" s="43"/>
      <c r="AM9" s="43"/>
      <c r="AN9" s="43"/>
      <c r="AO9" s="43"/>
      <c r="AP9" s="43"/>
      <c r="AQ9" s="43"/>
      <c r="AR9" s="43"/>
      <c r="AS9" s="43"/>
      <c r="AT9" s="43"/>
      <c r="AU9" s="43"/>
      <c r="AV9" s="43"/>
      <c r="AW9" s="43"/>
      <c r="AX9" s="43"/>
      <c r="AY9" s="43"/>
      <c r="AZ9" s="43"/>
      <c r="BA9" s="43"/>
      <c r="BB9" s="43"/>
      <c r="BC9" s="43"/>
      <c r="BD9" s="43"/>
      <c r="BE9" s="43"/>
      <c r="BF9" s="43"/>
      <c r="BG9" s="43"/>
      <c r="BH9" s="43"/>
      <c r="BI9" s="43"/>
      <c r="BJ9" s="43"/>
      <c r="BK9" s="43"/>
      <c r="BL9" s="43"/>
      <c r="BM9" s="43"/>
      <c r="BN9" s="43"/>
      <c r="BO9" s="43"/>
      <c r="BP9" s="43"/>
      <c r="BQ9" s="43"/>
      <c r="BR9" s="43"/>
      <c r="BS9" s="43"/>
      <c r="BT9" s="43"/>
      <c r="BU9" s="43"/>
      <c r="BV9" s="43"/>
      <c r="BW9" s="43"/>
      <c r="BX9" s="43"/>
      <c r="BY9" s="43"/>
      <c r="BZ9" s="43"/>
      <c r="CA9" s="43"/>
      <c r="CB9" s="43"/>
      <c r="CC9" s="43"/>
      <c r="CD9" s="43"/>
      <c r="CE9" s="43"/>
      <c r="CF9" s="43"/>
      <c r="CG9" s="43"/>
      <c r="CH9" s="43"/>
      <c r="CI9" s="43"/>
      <c r="CJ9" s="43"/>
      <c r="CK9" s="43"/>
      <c r="CL9" s="43"/>
      <c r="CM9" s="43"/>
      <c r="CN9" s="43"/>
      <c r="CO9" s="43"/>
      <c r="CP9" s="43"/>
      <c r="CQ9" s="43"/>
      <c r="CR9" s="43"/>
      <c r="CS9" s="43"/>
      <c r="CT9" s="43"/>
      <c r="CU9" s="43"/>
      <c r="CV9" s="43"/>
      <c r="CW9" s="43"/>
      <c r="CX9" s="43"/>
      <c r="CY9" s="43"/>
      <c r="CZ9" s="43"/>
      <c r="DA9" s="43"/>
      <c r="DB9" s="43"/>
      <c r="DC9" s="43"/>
      <c r="DD9" s="43"/>
      <c r="DE9" s="43"/>
      <c r="DF9" s="43"/>
      <c r="DG9" s="43"/>
      <c r="DH9" s="43"/>
      <c r="DI9" s="43"/>
      <c r="DJ9" s="43"/>
      <c r="DK9" s="43"/>
      <c r="DL9" s="43"/>
      <c r="DM9" s="43"/>
      <c r="DN9" s="43"/>
      <c r="DO9" s="43"/>
      <c r="DP9" s="43"/>
      <c r="DQ9" s="43"/>
      <c r="DR9" s="43"/>
      <c r="DS9" s="43"/>
      <c r="DT9" s="43"/>
      <c r="DU9" s="43"/>
      <c r="DV9" s="43"/>
      <c r="DW9" s="43"/>
      <c r="DX9" s="43"/>
      <c r="DY9" s="43"/>
      <c r="DZ9" s="43"/>
      <c r="EA9" s="43"/>
      <c r="EB9" s="43"/>
      <c r="EC9" s="43"/>
      <c r="ED9" s="43"/>
      <c r="EE9" s="43"/>
      <c r="EF9" s="43"/>
      <c r="EG9" s="43"/>
      <c r="EH9" s="43"/>
      <c r="EI9" s="43"/>
      <c r="EJ9" s="43"/>
      <c r="EK9" s="43"/>
      <c r="EL9" s="43"/>
      <c r="EM9" s="43"/>
      <c r="EN9" s="43"/>
      <c r="EO9" s="43"/>
      <c r="EP9" s="43"/>
      <c r="EQ9" s="43"/>
      <c r="ER9" s="43"/>
      <c r="ES9" s="43"/>
      <c r="ET9" s="43"/>
      <c r="EU9" s="43"/>
      <c r="EV9" s="43"/>
      <c r="EW9" s="43"/>
      <c r="EX9" s="43"/>
      <c r="EY9" s="43"/>
      <c r="EZ9" s="43"/>
      <c r="FA9" s="43"/>
      <c r="FB9" s="43"/>
      <c r="FC9" s="43"/>
      <c r="FD9" s="43"/>
    </row>
    <row r="10" spans="1:160" s="6" customFormat="1" x14ac:dyDescent="0.3">
      <c r="A10" s="66" t="s">
        <v>32</v>
      </c>
      <c r="B10" s="197">
        <v>43219</v>
      </c>
      <c r="C10" s="125">
        <v>2000</v>
      </c>
      <c r="D10" s="69">
        <f t="shared" si="5"/>
        <v>2020</v>
      </c>
      <c r="E10" s="227">
        <f t="shared" si="6"/>
        <v>41.584158415841586</v>
      </c>
      <c r="F10" s="228">
        <f t="shared" si="7"/>
        <v>0</v>
      </c>
      <c r="G10" s="253">
        <f>SUM($I$6:I10)</f>
        <v>840</v>
      </c>
      <c r="H10" s="256">
        <f>SUM($I$6:I10)-SUM($AB$6:AF10)</f>
        <v>0</v>
      </c>
      <c r="I10" s="208">
        <f t="shared" si="2"/>
        <v>300</v>
      </c>
      <c r="J10" s="208">
        <f t="shared" si="8"/>
        <v>0</v>
      </c>
      <c r="K10" s="122"/>
      <c r="L10" s="123"/>
      <c r="M10" s="123"/>
      <c r="N10" s="123"/>
      <c r="O10" s="123"/>
      <c r="P10" s="123"/>
      <c r="Q10" s="123"/>
      <c r="R10" s="123"/>
      <c r="S10" s="123"/>
      <c r="T10" s="123"/>
      <c r="U10" s="123"/>
      <c r="V10" s="123"/>
      <c r="W10" s="123"/>
      <c r="X10" s="123"/>
      <c r="Y10" s="123"/>
      <c r="Z10" s="123"/>
      <c r="AA10" s="123"/>
      <c r="AB10" s="123">
        <v>300</v>
      </c>
      <c r="AC10" s="127"/>
      <c r="AD10" s="127"/>
      <c r="AE10" s="123"/>
      <c r="AF10" s="124"/>
      <c r="AG10" s="128" t="s">
        <v>123</v>
      </c>
      <c r="AH10" s="43"/>
      <c r="AI10" s="43"/>
      <c r="AJ10" s="43"/>
      <c r="AK10" s="43"/>
      <c r="AL10" s="43"/>
      <c r="AM10" s="43"/>
      <c r="AN10" s="43"/>
      <c r="AO10" s="43"/>
      <c r="AP10" s="43"/>
      <c r="AQ10" s="43"/>
      <c r="AR10" s="43"/>
      <c r="AS10" s="43"/>
      <c r="AT10" s="43"/>
      <c r="AU10" s="43"/>
      <c r="AV10" s="43"/>
      <c r="AW10" s="43"/>
      <c r="AX10" s="43"/>
      <c r="AY10" s="43"/>
      <c r="AZ10" s="43"/>
      <c r="BA10" s="43"/>
      <c r="BB10" s="43"/>
      <c r="BC10" s="43"/>
      <c r="BD10" s="43"/>
      <c r="BE10" s="43"/>
      <c r="BF10" s="43"/>
      <c r="BG10" s="43"/>
      <c r="BH10" s="43"/>
      <c r="BI10" s="43"/>
      <c r="BJ10" s="43"/>
      <c r="BK10" s="43"/>
      <c r="BL10" s="43"/>
      <c r="BM10" s="43"/>
      <c r="BN10" s="43"/>
      <c r="BO10" s="43"/>
      <c r="BP10" s="43"/>
      <c r="BQ10" s="43"/>
      <c r="BR10" s="43"/>
      <c r="BS10" s="43"/>
      <c r="BT10" s="43"/>
      <c r="BU10" s="43"/>
      <c r="BV10" s="43"/>
      <c r="BW10" s="43"/>
      <c r="BX10" s="43"/>
      <c r="BY10" s="43"/>
      <c r="BZ10" s="43"/>
      <c r="CA10" s="43"/>
      <c r="CB10" s="43"/>
      <c r="CC10" s="43"/>
      <c r="CD10" s="43"/>
      <c r="CE10" s="43"/>
      <c r="CF10" s="43"/>
      <c r="CG10" s="43"/>
      <c r="CH10" s="43"/>
      <c r="CI10" s="43"/>
      <c r="CJ10" s="43"/>
      <c r="CK10" s="43"/>
      <c r="CL10" s="43"/>
      <c r="CM10" s="43"/>
      <c r="CN10" s="43"/>
      <c r="CO10" s="43"/>
      <c r="CP10" s="43"/>
      <c r="CQ10" s="43"/>
      <c r="CR10" s="43"/>
      <c r="CS10" s="43"/>
      <c r="CT10" s="43"/>
      <c r="CU10" s="43"/>
      <c r="CV10" s="43"/>
      <c r="CW10" s="43"/>
      <c r="CX10" s="43"/>
      <c r="CY10" s="43"/>
      <c r="CZ10" s="43"/>
      <c r="DA10" s="43"/>
      <c r="DB10" s="43"/>
      <c r="DC10" s="43"/>
      <c r="DD10" s="43"/>
      <c r="DE10" s="43"/>
      <c r="DF10" s="43"/>
      <c r="DG10" s="43"/>
      <c r="DH10" s="43"/>
      <c r="DI10" s="43"/>
      <c r="DJ10" s="43"/>
      <c r="DK10" s="43"/>
      <c r="DL10" s="43"/>
      <c r="DM10" s="43"/>
      <c r="DN10" s="43"/>
      <c r="DO10" s="43"/>
      <c r="DP10" s="43"/>
      <c r="DQ10" s="43"/>
      <c r="DR10" s="43"/>
      <c r="DS10" s="43"/>
      <c r="DT10" s="43"/>
      <c r="DU10" s="43"/>
      <c r="DV10" s="43"/>
      <c r="DW10" s="43"/>
      <c r="DX10" s="43"/>
      <c r="DY10" s="43"/>
      <c r="DZ10" s="43"/>
      <c r="EA10" s="43"/>
      <c r="EB10" s="43"/>
      <c r="EC10" s="43"/>
      <c r="ED10" s="43"/>
      <c r="EE10" s="43"/>
      <c r="EF10" s="43"/>
      <c r="EG10" s="43"/>
      <c r="EH10" s="43"/>
      <c r="EI10" s="43"/>
      <c r="EJ10" s="43"/>
      <c r="EK10" s="43"/>
      <c r="EL10" s="43"/>
      <c r="EM10" s="43"/>
      <c r="EN10" s="43"/>
      <c r="EO10" s="43"/>
      <c r="EP10" s="43"/>
      <c r="EQ10" s="43"/>
      <c r="ER10" s="43"/>
      <c r="ES10" s="43"/>
      <c r="ET10" s="43"/>
      <c r="EU10" s="43"/>
      <c r="EV10" s="43"/>
      <c r="EW10" s="43"/>
      <c r="EX10" s="43"/>
      <c r="EY10" s="43"/>
      <c r="EZ10" s="43"/>
      <c r="FA10" s="43"/>
      <c r="FB10" s="43"/>
      <c r="FC10" s="43"/>
      <c r="FD10" s="43"/>
    </row>
    <row r="11" spans="1:160" s="207" customFormat="1" x14ac:dyDescent="0.3">
      <c r="A11" s="198" t="s">
        <v>17</v>
      </c>
      <c r="B11" s="199">
        <v>43236</v>
      </c>
      <c r="C11" s="200">
        <v>8230</v>
      </c>
      <c r="D11" s="83">
        <f>+C11*1.01</f>
        <v>8312.2999999999993</v>
      </c>
      <c r="E11" s="132">
        <f t="shared" si="6"/>
        <v>10.707024529913504</v>
      </c>
      <c r="F11" s="133">
        <f t="shared" si="7"/>
        <v>0</v>
      </c>
      <c r="G11" s="257">
        <f>SUM($I$6:I11)</f>
        <v>890</v>
      </c>
      <c r="H11" s="258">
        <f>SUM($I$6:I11)-SUM($AB$6:AF11)</f>
        <v>0</v>
      </c>
      <c r="I11" s="208">
        <f t="shared" si="2"/>
        <v>50</v>
      </c>
      <c r="J11" s="70">
        <f t="shared" si="8"/>
        <v>0</v>
      </c>
      <c r="K11" s="201"/>
      <c r="L11" s="202"/>
      <c r="M11" s="202"/>
      <c r="N11" s="202"/>
      <c r="O11" s="202"/>
      <c r="P11" s="202"/>
      <c r="Q11" s="202"/>
      <c r="R11" s="202"/>
      <c r="S11" s="202"/>
      <c r="T11" s="202"/>
      <c r="U11" s="202"/>
      <c r="V11" s="202"/>
      <c r="W11" s="202"/>
      <c r="X11" s="202"/>
      <c r="Y11" s="202"/>
      <c r="Z11" s="202"/>
      <c r="AA11" s="202"/>
      <c r="AB11" s="123">
        <v>50</v>
      </c>
      <c r="AC11" s="203"/>
      <c r="AD11" s="203"/>
      <c r="AE11" s="202"/>
      <c r="AF11" s="204"/>
      <c r="AG11" s="205" t="s">
        <v>130</v>
      </c>
      <c r="AH11" s="206"/>
      <c r="AI11" s="206"/>
      <c r="AJ11" s="206"/>
      <c r="AK11" s="206"/>
      <c r="AL11" s="206"/>
      <c r="AM11" s="206"/>
      <c r="AN11" s="206"/>
      <c r="AO11" s="206"/>
      <c r="AP11" s="206"/>
      <c r="AQ11" s="206"/>
      <c r="AR11" s="206"/>
      <c r="AS11" s="206"/>
      <c r="AT11" s="206"/>
      <c r="AU11" s="206"/>
      <c r="AV11" s="206"/>
      <c r="AW11" s="206"/>
      <c r="AX11" s="206"/>
      <c r="AY11" s="206"/>
      <c r="AZ11" s="206"/>
      <c r="BA11" s="206"/>
      <c r="BB11" s="206"/>
      <c r="BC11" s="206"/>
      <c r="BD11" s="206"/>
      <c r="BE11" s="206"/>
      <c r="BF11" s="206"/>
      <c r="BG11" s="206"/>
      <c r="BH11" s="206"/>
      <c r="BI11" s="206"/>
      <c r="BJ11" s="206"/>
      <c r="BK11" s="206"/>
      <c r="BL11" s="206"/>
      <c r="BM11" s="206"/>
      <c r="BN11" s="206"/>
      <c r="BO11" s="206"/>
      <c r="BP11" s="206"/>
      <c r="BQ11" s="206"/>
      <c r="BR11" s="206"/>
      <c r="BS11" s="206"/>
      <c r="BT11" s="206"/>
      <c r="BU11" s="206"/>
      <c r="BV11" s="206"/>
      <c r="BW11" s="206"/>
      <c r="BX11" s="206"/>
      <c r="BY11" s="206"/>
      <c r="BZ11" s="206"/>
      <c r="CA11" s="206"/>
      <c r="CB11" s="206"/>
      <c r="CC11" s="206"/>
      <c r="CD11" s="206"/>
      <c r="CE11" s="206"/>
      <c r="CF11" s="206"/>
      <c r="CG11" s="206"/>
      <c r="CH11" s="206"/>
      <c r="CI11" s="206"/>
      <c r="CJ11" s="206"/>
      <c r="CK11" s="206"/>
      <c r="CL11" s="206"/>
      <c r="CM11" s="206"/>
      <c r="CN11" s="206"/>
      <c r="CO11" s="206"/>
      <c r="CP11" s="206"/>
      <c r="CQ11" s="206"/>
      <c r="CR11" s="206"/>
      <c r="CS11" s="206"/>
      <c r="CT11" s="206"/>
      <c r="CU11" s="206"/>
      <c r="CV11" s="206"/>
      <c r="CW11" s="206"/>
      <c r="CX11" s="206"/>
      <c r="CY11" s="206"/>
      <c r="CZ11" s="206"/>
      <c r="DA11" s="206"/>
      <c r="DB11" s="206"/>
      <c r="DC11" s="206"/>
      <c r="DD11" s="206"/>
      <c r="DE11" s="206"/>
      <c r="DF11" s="206"/>
      <c r="DG11" s="206"/>
      <c r="DH11" s="206"/>
      <c r="DI11" s="206"/>
      <c r="DJ11" s="206"/>
      <c r="DK11" s="206"/>
      <c r="DL11" s="206"/>
      <c r="DM11" s="206"/>
      <c r="DN11" s="206"/>
      <c r="DO11" s="206"/>
      <c r="DP11" s="206"/>
      <c r="DQ11" s="206"/>
      <c r="DR11" s="206"/>
      <c r="DS11" s="206"/>
      <c r="DT11" s="206"/>
      <c r="DU11" s="206"/>
      <c r="DV11" s="206"/>
      <c r="DW11" s="206"/>
      <c r="DX11" s="206"/>
      <c r="DY11" s="206"/>
      <c r="DZ11" s="206"/>
      <c r="EA11" s="206"/>
      <c r="EB11" s="206"/>
      <c r="EC11" s="206"/>
      <c r="ED11" s="206"/>
      <c r="EE11" s="206"/>
      <c r="EF11" s="206"/>
      <c r="EG11" s="206"/>
      <c r="EH11" s="206"/>
      <c r="EI11" s="206"/>
      <c r="EJ11" s="206"/>
      <c r="EK11" s="206"/>
      <c r="EL11" s="206"/>
      <c r="EM11" s="206"/>
      <c r="EN11" s="206"/>
      <c r="EO11" s="206"/>
      <c r="EP11" s="206"/>
      <c r="EQ11" s="206"/>
      <c r="ER11" s="206"/>
      <c r="ES11" s="206"/>
      <c r="ET11" s="206"/>
      <c r="EU11" s="206"/>
      <c r="EV11" s="206"/>
      <c r="EW11" s="206"/>
      <c r="EX11" s="206"/>
      <c r="EY11" s="206"/>
      <c r="EZ11" s="206"/>
      <c r="FA11" s="206"/>
      <c r="FB11" s="206"/>
      <c r="FC11" s="206"/>
      <c r="FD11" s="206"/>
    </row>
    <row r="12" spans="1:160" s="7" customFormat="1" x14ac:dyDescent="0.3">
      <c r="A12" s="77" t="s">
        <v>174</v>
      </c>
      <c r="B12" s="78">
        <v>43264</v>
      </c>
      <c r="C12" s="79">
        <v>14325</v>
      </c>
      <c r="D12" s="75">
        <f t="shared" si="5"/>
        <v>14468.25</v>
      </c>
      <c r="E12" s="226">
        <f t="shared" si="6"/>
        <v>9.8145940248475103</v>
      </c>
      <c r="F12" s="80">
        <f t="shared" si="7"/>
        <v>3.4558429664956023</v>
      </c>
      <c r="G12" s="254">
        <f>SUM($I$6:I12)</f>
        <v>1420</v>
      </c>
      <c r="H12" s="255">
        <f>SUM($I$6:I12)-SUM($AB$6:AF12)</f>
        <v>500</v>
      </c>
      <c r="I12" s="210">
        <f t="shared" si="2"/>
        <v>530</v>
      </c>
      <c r="J12" s="210">
        <f t="shared" si="8"/>
        <v>440</v>
      </c>
      <c r="K12" s="108">
        <v>60</v>
      </c>
      <c r="L12" s="109">
        <v>18</v>
      </c>
      <c r="M12" s="109">
        <v>17</v>
      </c>
      <c r="N12" s="109"/>
      <c r="O12" s="109"/>
      <c r="P12" s="109"/>
      <c r="Q12" s="109">
        <v>330</v>
      </c>
      <c r="R12" s="109"/>
      <c r="S12" s="109"/>
      <c r="T12" s="109"/>
      <c r="U12" s="109"/>
      <c r="V12" s="109"/>
      <c r="W12" s="109"/>
      <c r="X12" s="109"/>
      <c r="Y12" s="109"/>
      <c r="Z12" s="109"/>
      <c r="AA12" s="109">
        <v>75</v>
      </c>
      <c r="AB12" s="109"/>
      <c r="AC12" s="109"/>
      <c r="AD12" s="126">
        <v>30</v>
      </c>
      <c r="AE12" s="109"/>
      <c r="AF12" s="110"/>
      <c r="AG12" s="128" t="s">
        <v>132</v>
      </c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  <c r="BM12" s="9"/>
      <c r="BN12" s="9"/>
      <c r="BO12" s="9"/>
      <c r="BP12" s="9"/>
      <c r="BQ12" s="9"/>
      <c r="BR12" s="9"/>
      <c r="BS12" s="9"/>
      <c r="BT12" s="9"/>
      <c r="BU12" s="9"/>
      <c r="BV12" s="9"/>
      <c r="BW12" s="9"/>
      <c r="BX12" s="9"/>
      <c r="BY12" s="9"/>
      <c r="BZ12" s="9"/>
      <c r="CA12" s="9"/>
      <c r="CB12" s="9"/>
      <c r="CC12" s="9"/>
      <c r="CD12" s="9"/>
      <c r="CE12" s="9"/>
      <c r="CF12" s="9"/>
      <c r="CG12" s="9"/>
      <c r="CH12" s="9"/>
      <c r="CI12" s="9"/>
      <c r="CJ12" s="9"/>
      <c r="CK12" s="9"/>
      <c r="CL12" s="9"/>
      <c r="CM12" s="9"/>
      <c r="CN12" s="9"/>
      <c r="CO12" s="9"/>
      <c r="CP12" s="9"/>
      <c r="CQ12" s="9"/>
      <c r="CR12" s="9"/>
      <c r="CS12" s="9"/>
      <c r="CT12" s="9"/>
      <c r="CU12" s="9"/>
      <c r="CV12" s="9"/>
      <c r="CW12" s="9"/>
      <c r="CX12" s="9"/>
      <c r="CY12" s="9"/>
      <c r="CZ12" s="9"/>
      <c r="DA12" s="9"/>
      <c r="DB12" s="9"/>
      <c r="DC12" s="9"/>
      <c r="DD12" s="9"/>
      <c r="DE12" s="9"/>
      <c r="DF12" s="9"/>
      <c r="DG12" s="9"/>
      <c r="DH12" s="9"/>
      <c r="DI12" s="9"/>
      <c r="DJ12" s="9"/>
      <c r="DK12" s="9"/>
      <c r="DL12" s="9"/>
      <c r="DM12" s="9"/>
      <c r="DN12" s="9"/>
      <c r="DO12" s="9"/>
      <c r="DP12" s="9"/>
      <c r="DQ12" s="9"/>
      <c r="DR12" s="9"/>
      <c r="DS12" s="9"/>
      <c r="DT12" s="9"/>
      <c r="DU12" s="9"/>
      <c r="DV12" s="9"/>
      <c r="DW12" s="9"/>
      <c r="DX12" s="9"/>
      <c r="DY12" s="9"/>
      <c r="DZ12" s="9"/>
      <c r="EA12" s="9"/>
      <c r="EB12" s="9"/>
      <c r="EC12" s="9"/>
      <c r="ED12" s="9"/>
      <c r="EE12" s="9"/>
      <c r="EF12" s="9"/>
      <c r="EG12" s="9"/>
      <c r="EH12" s="9"/>
      <c r="EI12" s="9"/>
      <c r="EJ12" s="9"/>
      <c r="EK12" s="9"/>
      <c r="EL12" s="9"/>
      <c r="EM12" s="9"/>
      <c r="EN12" s="9"/>
      <c r="EO12" s="9"/>
      <c r="EP12" s="9"/>
      <c r="EQ12" s="9"/>
      <c r="ER12" s="9"/>
      <c r="ES12" s="9"/>
      <c r="ET12" s="9"/>
      <c r="EU12" s="9"/>
      <c r="EV12" s="9"/>
      <c r="EW12" s="9"/>
      <c r="EX12" s="9"/>
      <c r="EY12" s="9"/>
      <c r="EZ12" s="9"/>
      <c r="FA12" s="9"/>
      <c r="FB12" s="9"/>
      <c r="FC12" s="9"/>
      <c r="FD12" s="9"/>
    </row>
    <row r="13" spans="1:160" s="7" customFormat="1" ht="23.15" x14ac:dyDescent="0.3">
      <c r="A13" s="77" t="s">
        <v>175</v>
      </c>
      <c r="B13" s="78">
        <v>43365</v>
      </c>
      <c r="C13" s="79">
        <v>24610</v>
      </c>
      <c r="D13" s="75">
        <f t="shared" si="5"/>
        <v>24856.1</v>
      </c>
      <c r="E13" s="226">
        <f t="shared" si="6"/>
        <v>10.255027940827404</v>
      </c>
      <c r="F13" s="80">
        <f t="shared" si="7"/>
        <v>3.7173973390837665</v>
      </c>
      <c r="G13" s="254">
        <f>SUM($I$6:I13)</f>
        <v>2549</v>
      </c>
      <c r="H13" s="255">
        <f>SUM($I$6:I13)-SUM($AB$6:AF13)</f>
        <v>924</v>
      </c>
      <c r="I13" s="210">
        <f t="shared" si="2"/>
        <v>1129</v>
      </c>
      <c r="J13" s="210">
        <f t="shared" si="8"/>
        <v>364</v>
      </c>
      <c r="K13" s="111">
        <v>60</v>
      </c>
      <c r="L13" s="112">
        <v>19</v>
      </c>
      <c r="M13" s="112">
        <v>17</v>
      </c>
      <c r="N13" s="112">
        <v>45</v>
      </c>
      <c r="O13" s="112"/>
      <c r="P13" s="112">
        <v>83</v>
      </c>
      <c r="Q13" s="109"/>
      <c r="R13" s="109"/>
      <c r="S13" s="109"/>
      <c r="T13" s="109"/>
      <c r="U13" s="109"/>
      <c r="V13" s="109"/>
      <c r="W13" s="109"/>
      <c r="X13" s="109"/>
      <c r="Y13" s="109"/>
      <c r="Z13" s="109"/>
      <c r="AA13" s="112">
        <v>200</v>
      </c>
      <c r="AB13" s="126">
        <v>200</v>
      </c>
      <c r="AC13" s="126">
        <v>280</v>
      </c>
      <c r="AD13" s="126">
        <f>59+134+18+14</f>
        <v>225</v>
      </c>
      <c r="AE13" s="112"/>
      <c r="AF13" s="113"/>
      <c r="AG13" s="290" t="s">
        <v>171</v>
      </c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  <c r="BM13" s="9"/>
      <c r="BN13" s="9"/>
      <c r="BO13" s="9"/>
      <c r="BP13" s="9"/>
      <c r="BQ13" s="9"/>
      <c r="BR13" s="9"/>
      <c r="BS13" s="9"/>
      <c r="BT13" s="9"/>
      <c r="BU13" s="9"/>
      <c r="BV13" s="9"/>
      <c r="BW13" s="9"/>
      <c r="BX13" s="9"/>
      <c r="BY13" s="9"/>
      <c r="BZ13" s="9"/>
      <c r="CA13" s="9"/>
      <c r="CB13" s="9"/>
      <c r="CC13" s="9"/>
      <c r="CD13" s="9"/>
      <c r="CE13" s="9"/>
      <c r="CF13" s="9"/>
      <c r="CG13" s="9"/>
      <c r="CH13" s="9"/>
      <c r="CI13" s="9"/>
      <c r="CJ13" s="9"/>
      <c r="CK13" s="9"/>
      <c r="CL13" s="9"/>
      <c r="CM13" s="9"/>
      <c r="CN13" s="9"/>
      <c r="CO13" s="9"/>
      <c r="CP13" s="9"/>
      <c r="CQ13" s="9"/>
      <c r="CR13" s="9"/>
      <c r="CS13" s="9"/>
      <c r="CT13" s="9"/>
      <c r="CU13" s="9"/>
      <c r="CV13" s="9"/>
      <c r="CW13" s="9"/>
      <c r="CX13" s="9"/>
      <c r="CY13" s="9"/>
      <c r="CZ13" s="9"/>
      <c r="DA13" s="9"/>
      <c r="DB13" s="9"/>
      <c r="DC13" s="9"/>
      <c r="DD13" s="9"/>
      <c r="DE13" s="9"/>
      <c r="DF13" s="9"/>
      <c r="DG13" s="9"/>
      <c r="DH13" s="9"/>
      <c r="DI13" s="9"/>
      <c r="DJ13" s="9"/>
      <c r="DK13" s="9"/>
      <c r="DL13" s="9"/>
      <c r="DM13" s="9"/>
      <c r="DN13" s="9"/>
      <c r="DO13" s="9"/>
      <c r="DP13" s="9"/>
      <c r="DQ13" s="9"/>
      <c r="DR13" s="9"/>
      <c r="DS13" s="9"/>
      <c r="DT13" s="9"/>
      <c r="DU13" s="9"/>
      <c r="DV13" s="9"/>
      <c r="DW13" s="9"/>
      <c r="DX13" s="9"/>
      <c r="DY13" s="9"/>
      <c r="DZ13" s="9"/>
      <c r="EA13" s="9"/>
      <c r="EB13" s="9"/>
      <c r="EC13" s="9"/>
      <c r="ED13" s="9"/>
      <c r="EE13" s="9"/>
      <c r="EF13" s="9"/>
      <c r="EG13" s="9"/>
      <c r="EH13" s="9"/>
      <c r="EI13" s="9"/>
      <c r="EJ13" s="9"/>
      <c r="EK13" s="9"/>
      <c r="EL13" s="9"/>
      <c r="EM13" s="9"/>
      <c r="EN13" s="9"/>
      <c r="EO13" s="9"/>
      <c r="EP13" s="9"/>
      <c r="EQ13" s="9"/>
      <c r="ER13" s="9"/>
      <c r="ES13" s="9"/>
      <c r="ET13" s="9"/>
      <c r="EU13" s="9"/>
      <c r="EV13" s="9"/>
      <c r="EW13" s="9"/>
      <c r="EX13" s="9"/>
      <c r="EY13" s="9"/>
      <c r="EZ13" s="9"/>
      <c r="FA13" s="9"/>
      <c r="FB13" s="9"/>
      <c r="FC13" s="9"/>
      <c r="FD13" s="9"/>
    </row>
    <row r="14" spans="1:160" s="6" customFormat="1" x14ac:dyDescent="0.3">
      <c r="A14" s="131" t="s">
        <v>36</v>
      </c>
      <c r="B14" s="197">
        <v>43399</v>
      </c>
      <c r="C14" s="125">
        <v>26000</v>
      </c>
      <c r="D14" s="69">
        <f t="shared" si="5"/>
        <v>26260</v>
      </c>
      <c r="E14" s="227">
        <f t="shared" si="6"/>
        <v>10.727341964965726</v>
      </c>
      <c r="F14" s="121" t="s">
        <v>14</v>
      </c>
      <c r="G14" s="253">
        <f>SUM($I$6:I14)</f>
        <v>2817</v>
      </c>
      <c r="H14" s="256">
        <f>SUM($I$6:I14)-SUM($AB$6:AF14)</f>
        <v>924</v>
      </c>
      <c r="I14" s="208">
        <f t="shared" si="2"/>
        <v>268</v>
      </c>
      <c r="J14" s="208">
        <f t="shared" si="8"/>
        <v>0</v>
      </c>
      <c r="K14" s="122"/>
      <c r="L14" s="123"/>
      <c r="M14" s="123"/>
      <c r="N14" s="123"/>
      <c r="O14" s="123"/>
      <c r="P14" s="123"/>
      <c r="Q14" s="123"/>
      <c r="R14" s="123"/>
      <c r="S14" s="123"/>
      <c r="T14" s="123"/>
      <c r="U14" s="123"/>
      <c r="V14" s="123"/>
      <c r="W14" s="123"/>
      <c r="X14" s="123"/>
      <c r="Y14" s="123"/>
      <c r="Z14" s="123"/>
      <c r="AA14" s="123"/>
      <c r="AB14" s="123"/>
      <c r="AC14" s="126">
        <v>170</v>
      </c>
      <c r="AD14" s="126">
        <f>63+35</f>
        <v>98</v>
      </c>
      <c r="AE14" s="123"/>
      <c r="AF14" s="124"/>
      <c r="AG14" s="295" t="s">
        <v>134</v>
      </c>
      <c r="AH14" s="43"/>
      <c r="AI14" s="43"/>
      <c r="AJ14" s="43"/>
      <c r="AK14" s="43"/>
      <c r="AL14" s="43"/>
      <c r="AM14" s="43"/>
      <c r="AN14" s="43"/>
      <c r="AO14" s="43"/>
      <c r="AP14" s="43"/>
      <c r="AQ14" s="43"/>
      <c r="AR14" s="43"/>
      <c r="AS14" s="43"/>
      <c r="AT14" s="43"/>
      <c r="AU14" s="43"/>
      <c r="AV14" s="43"/>
      <c r="AW14" s="43"/>
      <c r="AX14" s="43"/>
      <c r="AY14" s="43"/>
      <c r="AZ14" s="43"/>
      <c r="BA14" s="43"/>
      <c r="BB14" s="43"/>
      <c r="BC14" s="43"/>
      <c r="BD14" s="43"/>
      <c r="BE14" s="43"/>
      <c r="BF14" s="43"/>
      <c r="BG14" s="43"/>
      <c r="BH14" s="43"/>
      <c r="BI14" s="43"/>
      <c r="BJ14" s="43"/>
      <c r="BK14" s="43"/>
      <c r="BL14" s="43"/>
      <c r="BM14" s="43"/>
      <c r="BN14" s="43"/>
      <c r="BO14" s="43"/>
      <c r="BP14" s="43"/>
      <c r="BQ14" s="43"/>
      <c r="BR14" s="43"/>
      <c r="BS14" s="43"/>
      <c r="BT14" s="43"/>
      <c r="BU14" s="43"/>
      <c r="BV14" s="43"/>
      <c r="BW14" s="43"/>
      <c r="BX14" s="43"/>
      <c r="BY14" s="43"/>
      <c r="BZ14" s="43"/>
      <c r="CA14" s="43"/>
      <c r="CB14" s="43"/>
      <c r="CC14" s="43"/>
      <c r="CD14" s="43"/>
      <c r="CE14" s="43"/>
      <c r="CF14" s="43"/>
      <c r="CG14" s="43"/>
      <c r="CH14" s="43"/>
      <c r="CI14" s="43"/>
      <c r="CJ14" s="43"/>
      <c r="CK14" s="43"/>
      <c r="CL14" s="43"/>
      <c r="CM14" s="43"/>
      <c r="CN14" s="43"/>
      <c r="CO14" s="43"/>
      <c r="CP14" s="43"/>
      <c r="CQ14" s="43"/>
      <c r="CR14" s="43"/>
      <c r="CS14" s="43"/>
      <c r="CT14" s="43"/>
      <c r="CU14" s="43"/>
      <c r="CV14" s="43"/>
      <c r="CW14" s="43"/>
      <c r="CX14" s="43"/>
      <c r="CY14" s="43"/>
      <c r="CZ14" s="43"/>
      <c r="DA14" s="43"/>
      <c r="DB14" s="43"/>
      <c r="DC14" s="43"/>
      <c r="DD14" s="43"/>
      <c r="DE14" s="43"/>
      <c r="DF14" s="43"/>
      <c r="DG14" s="43"/>
      <c r="DH14" s="43"/>
      <c r="DI14" s="43"/>
      <c r="DJ14" s="43"/>
      <c r="DK14" s="43"/>
      <c r="DL14" s="43"/>
      <c r="DM14" s="43"/>
      <c r="DN14" s="43"/>
      <c r="DO14" s="43"/>
      <c r="DP14" s="43"/>
      <c r="DQ14" s="43"/>
      <c r="DR14" s="43"/>
      <c r="DS14" s="43"/>
      <c r="DT14" s="43"/>
      <c r="DU14" s="43"/>
      <c r="DV14" s="43"/>
      <c r="DW14" s="43"/>
      <c r="DX14" s="43"/>
      <c r="DY14" s="43"/>
      <c r="DZ14" s="43"/>
      <c r="EA14" s="43"/>
      <c r="EB14" s="43"/>
      <c r="EC14" s="43"/>
      <c r="ED14" s="43"/>
      <c r="EE14" s="43"/>
      <c r="EF14" s="43"/>
      <c r="EG14" s="43"/>
      <c r="EH14" s="43"/>
      <c r="EI14" s="43"/>
      <c r="EJ14" s="43"/>
      <c r="EK14" s="43"/>
      <c r="EL14" s="43"/>
      <c r="EM14" s="43"/>
      <c r="EN14" s="43"/>
      <c r="EO14" s="43"/>
      <c r="EP14" s="43"/>
      <c r="EQ14" s="43"/>
      <c r="ER14" s="43"/>
      <c r="ES14" s="43"/>
      <c r="ET14" s="43"/>
      <c r="EU14" s="43"/>
      <c r="EV14" s="43"/>
      <c r="EW14" s="43"/>
      <c r="EX14" s="43"/>
      <c r="EY14" s="43"/>
      <c r="EZ14" s="43"/>
      <c r="FA14" s="43"/>
      <c r="FB14" s="43"/>
      <c r="FC14" s="43"/>
      <c r="FD14" s="43"/>
    </row>
    <row r="15" spans="1:160" s="16" customFormat="1" x14ac:dyDescent="0.3">
      <c r="A15" s="81" t="s">
        <v>17</v>
      </c>
      <c r="B15" s="82">
        <v>43414</v>
      </c>
      <c r="C15" s="134">
        <v>30670</v>
      </c>
      <c r="D15" s="83">
        <f>+C15*1.01</f>
        <v>30976.7</v>
      </c>
      <c r="E15" s="132">
        <f t="shared" si="6"/>
        <v>10.840405853431772</v>
      </c>
      <c r="F15" s="133">
        <f>+H15/D15*100</f>
        <v>4.7293611004400073</v>
      </c>
      <c r="G15" s="257">
        <f>SUM($I$6:I15)</f>
        <v>3358</v>
      </c>
      <c r="H15" s="258">
        <f>SUM($I$6:I15)-SUM($AB$6:AF15)</f>
        <v>1465</v>
      </c>
      <c r="I15" s="195">
        <f t="shared" si="2"/>
        <v>541</v>
      </c>
      <c r="J15" s="195">
        <f t="shared" si="8"/>
        <v>541</v>
      </c>
      <c r="K15" s="119"/>
      <c r="L15" s="114"/>
      <c r="M15" s="114"/>
      <c r="N15" s="114"/>
      <c r="O15" s="114"/>
      <c r="P15" s="114"/>
      <c r="Q15" s="114">
        <v>330</v>
      </c>
      <c r="R15" s="114"/>
      <c r="S15" s="114">
        <v>57</v>
      </c>
      <c r="T15" s="114">
        <v>57</v>
      </c>
      <c r="U15" s="114">
        <v>57</v>
      </c>
      <c r="V15" s="114"/>
      <c r="W15" s="114"/>
      <c r="X15" s="114"/>
      <c r="Y15" s="114"/>
      <c r="Z15" s="114"/>
      <c r="AA15" s="114">
        <v>40</v>
      </c>
      <c r="AB15" s="114"/>
      <c r="AC15" s="114"/>
      <c r="AD15" s="114"/>
      <c r="AE15" s="114"/>
      <c r="AF15" s="115"/>
      <c r="AG15" s="294"/>
      <c r="AH15" s="42"/>
      <c r="AI15" s="42"/>
      <c r="AJ15" s="42"/>
      <c r="AK15" s="42"/>
      <c r="AL15" s="42"/>
      <c r="AM15" s="42"/>
      <c r="AN15" s="42"/>
      <c r="AO15" s="42"/>
      <c r="AP15" s="42"/>
      <c r="AQ15" s="42"/>
      <c r="AR15" s="42"/>
      <c r="AS15" s="42"/>
      <c r="AT15" s="42"/>
      <c r="AU15" s="42"/>
      <c r="AV15" s="42"/>
      <c r="AW15" s="42"/>
      <c r="AX15" s="42"/>
      <c r="AY15" s="42"/>
      <c r="AZ15" s="42"/>
      <c r="BA15" s="42"/>
      <c r="BB15" s="42"/>
      <c r="BC15" s="42"/>
      <c r="BD15" s="42"/>
      <c r="BE15" s="42"/>
      <c r="BF15" s="42"/>
      <c r="BG15" s="42"/>
      <c r="BH15" s="42"/>
      <c r="BI15" s="42"/>
      <c r="BJ15" s="42"/>
      <c r="BK15" s="42"/>
      <c r="BL15" s="42"/>
      <c r="BM15" s="42"/>
      <c r="BN15" s="42"/>
      <c r="BO15" s="42"/>
      <c r="BP15" s="42"/>
      <c r="BQ15" s="42"/>
      <c r="BR15" s="42"/>
      <c r="BS15" s="42"/>
      <c r="BT15" s="42"/>
      <c r="BU15" s="42"/>
      <c r="BV15" s="42"/>
      <c r="BW15" s="42"/>
      <c r="BX15" s="42"/>
      <c r="BY15" s="42"/>
      <c r="BZ15" s="42"/>
      <c r="CA15" s="42"/>
      <c r="CB15" s="42"/>
      <c r="CC15" s="42"/>
      <c r="CD15" s="42"/>
      <c r="CE15" s="42"/>
      <c r="CF15" s="42"/>
      <c r="CG15" s="42"/>
      <c r="CH15" s="42"/>
      <c r="CI15" s="42"/>
      <c r="CJ15" s="42"/>
      <c r="CK15" s="42"/>
      <c r="CL15" s="42"/>
      <c r="CM15" s="42"/>
      <c r="CN15" s="42"/>
      <c r="CO15" s="42"/>
      <c r="CP15" s="42"/>
      <c r="CQ15" s="42"/>
      <c r="CR15" s="42"/>
      <c r="CS15" s="42"/>
      <c r="CT15" s="42"/>
      <c r="CU15" s="42"/>
      <c r="CV15" s="42"/>
      <c r="CW15" s="42"/>
      <c r="CX15" s="42"/>
      <c r="CY15" s="42"/>
      <c r="CZ15" s="42"/>
      <c r="DA15" s="42"/>
      <c r="DB15" s="42"/>
      <c r="DC15" s="42"/>
      <c r="DD15" s="42"/>
      <c r="DE15" s="42"/>
      <c r="DF15" s="42"/>
      <c r="DG15" s="42"/>
      <c r="DH15" s="42"/>
      <c r="DI15" s="42"/>
      <c r="DJ15" s="42"/>
      <c r="DK15" s="42"/>
      <c r="DL15" s="42"/>
      <c r="DM15" s="42"/>
      <c r="DN15" s="42"/>
      <c r="DO15" s="42"/>
      <c r="DP15" s="42"/>
      <c r="DQ15" s="42"/>
      <c r="DR15" s="42"/>
      <c r="DS15" s="42"/>
      <c r="DT15" s="42"/>
      <c r="DU15" s="42"/>
      <c r="DV15" s="42"/>
      <c r="DW15" s="42"/>
      <c r="DX15" s="42"/>
      <c r="DY15" s="42"/>
      <c r="DZ15" s="42"/>
      <c r="EA15" s="42"/>
      <c r="EB15" s="42"/>
      <c r="EC15" s="42"/>
      <c r="ED15" s="42"/>
      <c r="EE15" s="42"/>
      <c r="EF15" s="42"/>
      <c r="EG15" s="42"/>
      <c r="EH15" s="42"/>
      <c r="EI15" s="42"/>
      <c r="EJ15" s="42"/>
      <c r="EK15" s="42"/>
      <c r="EL15" s="42"/>
      <c r="EM15" s="42"/>
      <c r="EN15" s="42"/>
      <c r="EO15" s="42"/>
      <c r="EP15" s="42"/>
      <c r="EQ15" s="42"/>
      <c r="ER15" s="42"/>
      <c r="ES15" s="42"/>
      <c r="ET15" s="42"/>
      <c r="EU15" s="42"/>
      <c r="EV15" s="42"/>
      <c r="EW15" s="42"/>
      <c r="EX15" s="42"/>
      <c r="EY15" s="42"/>
      <c r="EZ15" s="42"/>
      <c r="FA15" s="42"/>
      <c r="FB15" s="42"/>
      <c r="FC15" s="42"/>
      <c r="FD15" s="42"/>
    </row>
    <row r="16" spans="1:160" s="16" customFormat="1" x14ac:dyDescent="0.3">
      <c r="A16" s="81" t="s">
        <v>17</v>
      </c>
      <c r="B16" s="82">
        <v>43435</v>
      </c>
      <c r="C16" s="134">
        <v>31760</v>
      </c>
      <c r="D16" s="83">
        <f>+C16*1.01</f>
        <v>32077.599999999999</v>
      </c>
      <c r="E16" s="132">
        <f t="shared" si="6"/>
        <v>10.624236227149165</v>
      </c>
      <c r="F16" s="133">
        <f>+H16/D16*100</f>
        <v>4.5670499039828423</v>
      </c>
      <c r="G16" s="257">
        <f>SUM($I$6:I16)</f>
        <v>3408</v>
      </c>
      <c r="H16" s="258">
        <f>SUM($I$6:I16)-SUM($AB$6:AF16)</f>
        <v>1465</v>
      </c>
      <c r="I16" s="195">
        <f t="shared" si="2"/>
        <v>50</v>
      </c>
      <c r="J16" s="195">
        <f t="shared" si="8"/>
        <v>0</v>
      </c>
      <c r="K16" s="119"/>
      <c r="L16" s="114"/>
      <c r="M16" s="114"/>
      <c r="N16" s="114"/>
      <c r="O16" s="114"/>
      <c r="P16" s="114"/>
      <c r="Q16" s="114"/>
      <c r="R16" s="114"/>
      <c r="S16" s="114"/>
      <c r="T16" s="114"/>
      <c r="U16" s="114"/>
      <c r="V16" s="114"/>
      <c r="W16" s="114"/>
      <c r="X16" s="114"/>
      <c r="Y16" s="114"/>
      <c r="Z16" s="114"/>
      <c r="AA16" s="114"/>
      <c r="AB16" s="114"/>
      <c r="AC16" s="114">
        <v>50</v>
      </c>
      <c r="AD16" s="114"/>
      <c r="AE16" s="114"/>
      <c r="AF16" s="115"/>
      <c r="AG16" s="76" t="s">
        <v>145</v>
      </c>
      <c r="AH16" s="42"/>
      <c r="AI16" s="42"/>
      <c r="AJ16" s="42"/>
      <c r="AK16" s="42"/>
      <c r="AL16" s="42"/>
      <c r="AM16" s="42"/>
      <c r="AN16" s="42"/>
      <c r="AO16" s="42"/>
      <c r="AP16" s="42"/>
      <c r="AQ16" s="42"/>
      <c r="AR16" s="42"/>
      <c r="AS16" s="42"/>
      <c r="AT16" s="42"/>
      <c r="AU16" s="42"/>
      <c r="AV16" s="42"/>
      <c r="AW16" s="42"/>
      <c r="AX16" s="42"/>
      <c r="AY16" s="42"/>
      <c r="AZ16" s="42"/>
      <c r="BA16" s="42"/>
      <c r="BB16" s="42"/>
      <c r="BC16" s="42"/>
      <c r="BD16" s="42"/>
      <c r="BE16" s="42"/>
      <c r="BF16" s="42"/>
      <c r="BG16" s="42"/>
      <c r="BH16" s="42"/>
      <c r="BI16" s="42"/>
      <c r="BJ16" s="42"/>
      <c r="BK16" s="42"/>
      <c r="BL16" s="42"/>
      <c r="BM16" s="42"/>
      <c r="BN16" s="42"/>
      <c r="BO16" s="42"/>
      <c r="BP16" s="42"/>
      <c r="BQ16" s="42"/>
      <c r="BR16" s="42"/>
      <c r="BS16" s="42"/>
      <c r="BT16" s="42"/>
      <c r="BU16" s="42"/>
      <c r="BV16" s="42"/>
      <c r="BW16" s="42"/>
      <c r="BX16" s="42"/>
      <c r="BY16" s="42"/>
      <c r="BZ16" s="42"/>
      <c r="CA16" s="42"/>
      <c r="CB16" s="42"/>
      <c r="CC16" s="42"/>
      <c r="CD16" s="42"/>
      <c r="CE16" s="42"/>
      <c r="CF16" s="42"/>
      <c r="CG16" s="42"/>
      <c r="CH16" s="42"/>
      <c r="CI16" s="42"/>
      <c r="CJ16" s="42"/>
      <c r="CK16" s="42"/>
      <c r="CL16" s="42"/>
      <c r="CM16" s="42"/>
      <c r="CN16" s="42"/>
      <c r="CO16" s="42"/>
      <c r="CP16" s="42"/>
      <c r="CQ16" s="42"/>
      <c r="CR16" s="42"/>
      <c r="CS16" s="42"/>
      <c r="CT16" s="42"/>
      <c r="CU16" s="42"/>
      <c r="CV16" s="42"/>
      <c r="CW16" s="42"/>
      <c r="CX16" s="42"/>
      <c r="CY16" s="42"/>
      <c r="CZ16" s="42"/>
      <c r="DA16" s="42"/>
      <c r="DB16" s="42"/>
      <c r="DC16" s="42"/>
      <c r="DD16" s="42"/>
      <c r="DE16" s="42"/>
      <c r="DF16" s="42"/>
      <c r="DG16" s="42"/>
      <c r="DH16" s="42"/>
      <c r="DI16" s="42"/>
      <c r="DJ16" s="42"/>
      <c r="DK16" s="42"/>
      <c r="DL16" s="42"/>
      <c r="DM16" s="42"/>
      <c r="DN16" s="42"/>
      <c r="DO16" s="42"/>
      <c r="DP16" s="42"/>
      <c r="DQ16" s="42"/>
      <c r="DR16" s="42"/>
      <c r="DS16" s="42"/>
      <c r="DT16" s="42"/>
      <c r="DU16" s="42"/>
      <c r="DV16" s="42"/>
      <c r="DW16" s="42"/>
      <c r="DX16" s="42"/>
      <c r="DY16" s="42"/>
      <c r="DZ16" s="42"/>
      <c r="EA16" s="42"/>
      <c r="EB16" s="42"/>
      <c r="EC16" s="42"/>
      <c r="ED16" s="42"/>
      <c r="EE16" s="42"/>
      <c r="EF16" s="42"/>
      <c r="EG16" s="42"/>
      <c r="EH16" s="42"/>
      <c r="EI16" s="42"/>
      <c r="EJ16" s="42"/>
      <c r="EK16" s="42"/>
      <c r="EL16" s="42"/>
      <c r="EM16" s="42"/>
      <c r="EN16" s="42"/>
      <c r="EO16" s="42"/>
      <c r="EP16" s="42"/>
      <c r="EQ16" s="42"/>
      <c r="ER16" s="42"/>
      <c r="ES16" s="42"/>
      <c r="ET16" s="42"/>
      <c r="EU16" s="42"/>
      <c r="EV16" s="42"/>
      <c r="EW16" s="42"/>
      <c r="EX16" s="42"/>
      <c r="EY16" s="42"/>
      <c r="EZ16" s="42"/>
      <c r="FA16" s="42"/>
      <c r="FB16" s="42"/>
      <c r="FC16" s="42"/>
      <c r="FD16" s="42"/>
    </row>
    <row r="17" spans="1:160" s="16" customFormat="1" x14ac:dyDescent="0.3">
      <c r="A17" s="66" t="s">
        <v>15</v>
      </c>
      <c r="B17" s="67">
        <v>43511</v>
      </c>
      <c r="C17" s="68">
        <v>34100</v>
      </c>
      <c r="D17" s="69">
        <f t="shared" ref="D17" si="9">+C17*1.01</f>
        <v>34441</v>
      </c>
      <c r="E17" s="120" t="s">
        <v>14</v>
      </c>
      <c r="F17" s="121" t="s">
        <v>14</v>
      </c>
      <c r="G17" s="251">
        <f>SUM($I$6:I17)</f>
        <v>3508</v>
      </c>
      <c r="H17" s="252">
        <f>SUM($I$6:I17)-SUM($AB$6:AF17)</f>
        <v>1465</v>
      </c>
      <c r="I17" s="70">
        <f t="shared" si="2"/>
        <v>100</v>
      </c>
      <c r="J17" s="70">
        <f t="shared" si="8"/>
        <v>0</v>
      </c>
      <c r="K17" s="101"/>
      <c r="L17" s="102"/>
      <c r="M17" s="102"/>
      <c r="N17" s="102"/>
      <c r="O17" s="102"/>
      <c r="P17" s="102"/>
      <c r="Q17" s="102"/>
      <c r="R17" s="102"/>
      <c r="S17" s="102"/>
      <c r="T17" s="102"/>
      <c r="U17" s="102"/>
      <c r="V17" s="102"/>
      <c r="W17" s="102"/>
      <c r="X17" s="102"/>
      <c r="Y17" s="102"/>
      <c r="Z17" s="102"/>
      <c r="AA17" s="102"/>
      <c r="AB17" s="102"/>
      <c r="AC17" s="102"/>
      <c r="AD17" s="102"/>
      <c r="AE17" s="102">
        <v>100</v>
      </c>
      <c r="AF17" s="103"/>
      <c r="AG17" s="296"/>
      <c r="AH17" s="42"/>
      <c r="AI17" s="42"/>
      <c r="AJ17" s="42"/>
      <c r="AK17" s="42"/>
      <c r="AL17" s="42"/>
      <c r="AM17" s="42"/>
      <c r="AN17" s="42"/>
      <c r="AO17" s="42"/>
      <c r="AP17" s="42"/>
      <c r="AQ17" s="42"/>
      <c r="AR17" s="42"/>
      <c r="AS17" s="42"/>
      <c r="AT17" s="42"/>
      <c r="AU17" s="42"/>
      <c r="AV17" s="42"/>
      <c r="AW17" s="42"/>
      <c r="AX17" s="42"/>
      <c r="AY17" s="42"/>
      <c r="AZ17" s="42"/>
      <c r="BA17" s="42"/>
      <c r="BB17" s="42"/>
      <c r="BC17" s="42"/>
      <c r="BD17" s="42"/>
      <c r="BE17" s="42"/>
      <c r="BF17" s="42"/>
      <c r="BG17" s="42"/>
      <c r="BH17" s="42"/>
      <c r="BI17" s="42"/>
      <c r="BJ17" s="42"/>
      <c r="BK17" s="42"/>
      <c r="BL17" s="42"/>
      <c r="BM17" s="42"/>
      <c r="BN17" s="42"/>
      <c r="BO17" s="42"/>
      <c r="BP17" s="42"/>
      <c r="BQ17" s="42"/>
      <c r="BR17" s="42"/>
      <c r="BS17" s="42"/>
      <c r="BT17" s="42"/>
      <c r="BU17" s="42"/>
      <c r="BV17" s="42"/>
      <c r="BW17" s="42"/>
      <c r="BX17" s="42"/>
      <c r="BY17" s="42"/>
      <c r="BZ17" s="42"/>
      <c r="CA17" s="42"/>
      <c r="CB17" s="42"/>
      <c r="CC17" s="42"/>
      <c r="CD17" s="42"/>
      <c r="CE17" s="42"/>
      <c r="CF17" s="42"/>
      <c r="CG17" s="42"/>
      <c r="CH17" s="42"/>
      <c r="CI17" s="42"/>
      <c r="CJ17" s="42"/>
      <c r="CK17" s="42"/>
      <c r="CL17" s="42"/>
      <c r="CM17" s="42"/>
      <c r="CN17" s="42"/>
      <c r="CO17" s="42"/>
      <c r="CP17" s="42"/>
      <c r="CQ17" s="42"/>
      <c r="CR17" s="42"/>
      <c r="CS17" s="42"/>
      <c r="CT17" s="42"/>
      <c r="CU17" s="42"/>
      <c r="CV17" s="42"/>
      <c r="CW17" s="42"/>
      <c r="CX17" s="42"/>
      <c r="CY17" s="42"/>
      <c r="CZ17" s="42"/>
      <c r="DA17" s="42"/>
      <c r="DB17" s="42"/>
      <c r="DC17" s="42"/>
      <c r="DD17" s="42"/>
      <c r="DE17" s="42"/>
      <c r="DF17" s="42"/>
      <c r="DG17" s="42"/>
      <c r="DH17" s="42"/>
      <c r="DI17" s="42"/>
      <c r="DJ17" s="42"/>
      <c r="DK17" s="42"/>
      <c r="DL17" s="42"/>
      <c r="DM17" s="42"/>
      <c r="DN17" s="42"/>
      <c r="DO17" s="42"/>
      <c r="DP17" s="42"/>
      <c r="DQ17" s="42"/>
      <c r="DR17" s="42"/>
      <c r="DS17" s="42"/>
      <c r="DT17" s="42"/>
      <c r="DU17" s="42"/>
      <c r="DV17" s="42"/>
      <c r="DW17" s="42"/>
      <c r="DX17" s="42"/>
      <c r="DY17" s="42"/>
      <c r="DZ17" s="42"/>
      <c r="EA17" s="42"/>
      <c r="EB17" s="42"/>
      <c r="EC17" s="42"/>
      <c r="ED17" s="42"/>
      <c r="EE17" s="42"/>
      <c r="EF17" s="42"/>
      <c r="EG17" s="42"/>
      <c r="EH17" s="42"/>
      <c r="EI17" s="42"/>
      <c r="EJ17" s="42"/>
      <c r="EK17" s="42"/>
      <c r="EL17" s="42"/>
      <c r="EM17" s="42"/>
      <c r="EN17" s="42"/>
      <c r="EO17" s="42"/>
      <c r="EP17" s="42"/>
      <c r="EQ17" s="42"/>
      <c r="ER17" s="42"/>
      <c r="ES17" s="42"/>
      <c r="ET17" s="42"/>
      <c r="EU17" s="42"/>
      <c r="EV17" s="42"/>
      <c r="EW17" s="42"/>
      <c r="EX17" s="42"/>
      <c r="EY17" s="42"/>
      <c r="EZ17" s="42"/>
      <c r="FA17" s="42"/>
      <c r="FB17" s="42"/>
      <c r="FC17" s="42"/>
      <c r="FD17" s="42"/>
    </row>
    <row r="18" spans="1:160" s="16" customFormat="1" ht="24.9" x14ac:dyDescent="0.3">
      <c r="A18" s="81" t="s">
        <v>17</v>
      </c>
      <c r="B18" s="82">
        <v>43521</v>
      </c>
      <c r="C18" s="134">
        <v>34164</v>
      </c>
      <c r="D18" s="83">
        <f>+C18*1.01</f>
        <v>34505.64</v>
      </c>
      <c r="E18" s="132">
        <f t="shared" ref="E18" si="10">+G18/D18*100</f>
        <v>11.905300119053001</v>
      </c>
      <c r="F18" s="133">
        <f>+H18/D18*100</f>
        <v>4.2456827347645199</v>
      </c>
      <c r="G18" s="257">
        <f>SUM($I$6:I18)</f>
        <v>4108</v>
      </c>
      <c r="H18" s="258">
        <f>SUM($I$6:I18)-SUM($AB$6:AF18)</f>
        <v>1465</v>
      </c>
      <c r="I18" s="195">
        <f t="shared" si="2"/>
        <v>600</v>
      </c>
      <c r="J18" s="195">
        <f t="shared" si="8"/>
        <v>0</v>
      </c>
      <c r="K18" s="119"/>
      <c r="L18" s="114"/>
      <c r="M18" s="114"/>
      <c r="N18" s="114"/>
      <c r="O18" s="114"/>
      <c r="P18" s="114"/>
      <c r="Q18" s="114"/>
      <c r="R18" s="114"/>
      <c r="S18" s="114"/>
      <c r="T18" s="114"/>
      <c r="U18" s="114"/>
      <c r="V18" s="114"/>
      <c r="W18" s="114"/>
      <c r="X18" s="114"/>
      <c r="Y18" s="114"/>
      <c r="Z18" s="114"/>
      <c r="AA18" s="114"/>
      <c r="AB18" s="114">
        <v>600</v>
      </c>
      <c r="AC18" s="114"/>
      <c r="AD18" s="114"/>
      <c r="AE18" s="114"/>
      <c r="AF18" s="115"/>
      <c r="AG18" s="260" t="s">
        <v>147</v>
      </c>
      <c r="AH18" s="42"/>
      <c r="AI18" s="42"/>
      <c r="AJ18" s="42"/>
      <c r="AK18" s="42"/>
      <c r="AL18" s="42"/>
      <c r="AM18" s="42"/>
      <c r="AN18" s="42"/>
      <c r="AO18" s="42"/>
      <c r="AP18" s="42"/>
      <c r="AQ18" s="42"/>
      <c r="AR18" s="42"/>
      <c r="AS18" s="42"/>
      <c r="AT18" s="42"/>
      <c r="AU18" s="42"/>
      <c r="AV18" s="42"/>
      <c r="AW18" s="42"/>
      <c r="AX18" s="42"/>
      <c r="AY18" s="42"/>
      <c r="AZ18" s="42"/>
      <c r="BA18" s="42"/>
      <c r="BB18" s="42"/>
      <c r="BC18" s="42"/>
      <c r="BD18" s="42"/>
      <c r="BE18" s="42"/>
      <c r="BF18" s="42"/>
      <c r="BG18" s="42"/>
      <c r="BH18" s="42"/>
      <c r="BI18" s="42"/>
      <c r="BJ18" s="42"/>
      <c r="BK18" s="42"/>
      <c r="BL18" s="42"/>
      <c r="BM18" s="42"/>
      <c r="BN18" s="42"/>
      <c r="BO18" s="42"/>
      <c r="BP18" s="42"/>
      <c r="BQ18" s="42"/>
      <c r="BR18" s="42"/>
      <c r="BS18" s="42"/>
      <c r="BT18" s="42"/>
      <c r="BU18" s="42"/>
      <c r="BV18" s="42"/>
      <c r="BW18" s="42"/>
      <c r="BX18" s="42"/>
      <c r="BY18" s="42"/>
      <c r="BZ18" s="42"/>
      <c r="CA18" s="42"/>
      <c r="CB18" s="42"/>
      <c r="CC18" s="42"/>
      <c r="CD18" s="42"/>
      <c r="CE18" s="42"/>
      <c r="CF18" s="42"/>
      <c r="CG18" s="42"/>
      <c r="CH18" s="42"/>
      <c r="CI18" s="42"/>
      <c r="CJ18" s="42"/>
      <c r="CK18" s="42"/>
      <c r="CL18" s="42"/>
      <c r="CM18" s="42"/>
      <c r="CN18" s="42"/>
      <c r="CO18" s="42"/>
      <c r="CP18" s="42"/>
      <c r="CQ18" s="42"/>
      <c r="CR18" s="42"/>
      <c r="CS18" s="42"/>
      <c r="CT18" s="42"/>
      <c r="CU18" s="42"/>
      <c r="CV18" s="42"/>
      <c r="CW18" s="42"/>
      <c r="CX18" s="42"/>
      <c r="CY18" s="42"/>
      <c r="CZ18" s="42"/>
      <c r="DA18" s="42"/>
      <c r="DB18" s="42"/>
      <c r="DC18" s="42"/>
      <c r="DD18" s="42"/>
      <c r="DE18" s="42"/>
      <c r="DF18" s="42"/>
      <c r="DG18" s="42"/>
      <c r="DH18" s="42"/>
      <c r="DI18" s="42"/>
      <c r="DJ18" s="42"/>
      <c r="DK18" s="42"/>
      <c r="DL18" s="42"/>
      <c r="DM18" s="42"/>
      <c r="DN18" s="42"/>
      <c r="DO18" s="42"/>
      <c r="DP18" s="42"/>
      <c r="DQ18" s="42"/>
      <c r="DR18" s="42"/>
      <c r="DS18" s="42"/>
      <c r="DT18" s="42"/>
      <c r="DU18" s="42"/>
      <c r="DV18" s="42"/>
      <c r="DW18" s="42"/>
      <c r="DX18" s="42"/>
      <c r="DY18" s="42"/>
      <c r="DZ18" s="42"/>
      <c r="EA18" s="42"/>
      <c r="EB18" s="42"/>
      <c r="EC18" s="42"/>
      <c r="ED18" s="42"/>
      <c r="EE18" s="42"/>
      <c r="EF18" s="42"/>
      <c r="EG18" s="42"/>
      <c r="EH18" s="42"/>
      <c r="EI18" s="42"/>
      <c r="EJ18" s="42"/>
      <c r="EK18" s="42"/>
      <c r="EL18" s="42"/>
      <c r="EM18" s="42"/>
      <c r="EN18" s="42"/>
      <c r="EO18" s="42"/>
      <c r="EP18" s="42"/>
      <c r="EQ18" s="42"/>
      <c r="ER18" s="42"/>
      <c r="ES18" s="42"/>
      <c r="ET18" s="42"/>
      <c r="EU18" s="42"/>
      <c r="EV18" s="42"/>
      <c r="EW18" s="42"/>
      <c r="EX18" s="42"/>
      <c r="EY18" s="42"/>
      <c r="EZ18" s="42"/>
      <c r="FA18" s="42"/>
      <c r="FB18" s="42"/>
      <c r="FC18" s="42"/>
      <c r="FD18" s="42"/>
    </row>
    <row r="19" spans="1:160" s="16" customFormat="1" x14ac:dyDescent="0.3">
      <c r="A19" s="66" t="s">
        <v>15</v>
      </c>
      <c r="B19" s="67">
        <v>43549</v>
      </c>
      <c r="C19" s="68">
        <v>34100</v>
      </c>
      <c r="D19" s="69">
        <f t="shared" ref="D19:D20" si="11">+C19*1.01</f>
        <v>34441</v>
      </c>
      <c r="E19" s="120" t="s">
        <v>14</v>
      </c>
      <c r="F19" s="121" t="s">
        <v>14</v>
      </c>
      <c r="G19" s="251">
        <f>SUM($I$6:I19)</f>
        <v>4538</v>
      </c>
      <c r="H19" s="252">
        <f>SUM($I$6:I19)-SUM($AB$6:AF19)</f>
        <v>1465</v>
      </c>
      <c r="I19" s="70">
        <f t="shared" si="2"/>
        <v>430</v>
      </c>
      <c r="J19" s="70">
        <f t="shared" si="8"/>
        <v>0</v>
      </c>
      <c r="K19" s="101"/>
      <c r="L19" s="102"/>
      <c r="M19" s="102"/>
      <c r="N19" s="102"/>
      <c r="O19" s="102"/>
      <c r="P19" s="102"/>
      <c r="Q19" s="102"/>
      <c r="R19" s="102"/>
      <c r="S19" s="102"/>
      <c r="T19" s="102"/>
      <c r="U19" s="102"/>
      <c r="V19" s="102"/>
      <c r="W19" s="102"/>
      <c r="X19" s="102"/>
      <c r="Y19" s="102"/>
      <c r="Z19" s="102"/>
      <c r="AA19" s="102"/>
      <c r="AB19" s="102"/>
      <c r="AC19" s="102"/>
      <c r="AD19" s="102"/>
      <c r="AE19" s="102"/>
      <c r="AF19" s="103">
        <v>430</v>
      </c>
      <c r="AG19" s="296"/>
      <c r="AH19" s="42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  <c r="BF19" s="42"/>
      <c r="BG19" s="42"/>
      <c r="BH19" s="42"/>
      <c r="BI19" s="42"/>
      <c r="BJ19" s="42"/>
      <c r="BK19" s="42"/>
      <c r="BL19" s="42"/>
      <c r="BM19" s="42"/>
      <c r="BN19" s="42"/>
      <c r="BO19" s="42"/>
      <c r="BP19" s="42"/>
      <c r="BQ19" s="42"/>
      <c r="BR19" s="42"/>
      <c r="BS19" s="42"/>
      <c r="BT19" s="42"/>
      <c r="BU19" s="42"/>
      <c r="BV19" s="42"/>
      <c r="BW19" s="42"/>
      <c r="BX19" s="42"/>
      <c r="BY19" s="42"/>
      <c r="BZ19" s="42"/>
      <c r="CA19" s="42"/>
      <c r="CB19" s="42"/>
      <c r="CC19" s="42"/>
      <c r="CD19" s="42"/>
      <c r="CE19" s="42"/>
      <c r="CF19" s="42"/>
      <c r="CG19" s="42"/>
      <c r="CH19" s="42"/>
      <c r="CI19" s="42"/>
      <c r="CJ19" s="42"/>
      <c r="CK19" s="42"/>
      <c r="CL19" s="42"/>
      <c r="CM19" s="42"/>
      <c r="CN19" s="42"/>
      <c r="CO19" s="42"/>
      <c r="CP19" s="42"/>
      <c r="CQ19" s="42"/>
      <c r="CR19" s="42"/>
      <c r="CS19" s="42"/>
      <c r="CT19" s="42"/>
      <c r="CU19" s="42"/>
      <c r="CV19" s="42"/>
      <c r="CW19" s="42"/>
      <c r="CX19" s="42"/>
      <c r="CY19" s="42"/>
      <c r="CZ19" s="42"/>
      <c r="DA19" s="42"/>
      <c r="DB19" s="42"/>
      <c r="DC19" s="42"/>
      <c r="DD19" s="42"/>
      <c r="DE19" s="42"/>
      <c r="DF19" s="42"/>
      <c r="DG19" s="42"/>
      <c r="DH19" s="42"/>
      <c r="DI19" s="42"/>
      <c r="DJ19" s="42"/>
      <c r="DK19" s="42"/>
      <c r="DL19" s="42"/>
      <c r="DM19" s="42"/>
      <c r="DN19" s="42"/>
      <c r="DO19" s="42"/>
      <c r="DP19" s="42"/>
      <c r="DQ19" s="42"/>
      <c r="DR19" s="42"/>
      <c r="DS19" s="42"/>
      <c r="DT19" s="42"/>
      <c r="DU19" s="42"/>
      <c r="DV19" s="42"/>
      <c r="DW19" s="42"/>
      <c r="DX19" s="42"/>
      <c r="DY19" s="42"/>
      <c r="DZ19" s="42"/>
      <c r="EA19" s="42"/>
      <c r="EB19" s="42"/>
      <c r="EC19" s="42"/>
      <c r="ED19" s="42"/>
      <c r="EE19" s="42"/>
      <c r="EF19" s="42"/>
      <c r="EG19" s="42"/>
      <c r="EH19" s="42"/>
      <c r="EI19" s="42"/>
      <c r="EJ19" s="42"/>
      <c r="EK19" s="42"/>
      <c r="EL19" s="42"/>
      <c r="EM19" s="42"/>
      <c r="EN19" s="42"/>
      <c r="EO19" s="42"/>
      <c r="EP19" s="42"/>
      <c r="EQ19" s="42"/>
      <c r="ER19" s="42"/>
      <c r="ES19" s="42"/>
      <c r="ET19" s="42"/>
      <c r="EU19" s="42"/>
      <c r="EV19" s="42"/>
      <c r="EW19" s="42"/>
      <c r="EX19" s="42"/>
      <c r="EY19" s="42"/>
      <c r="EZ19" s="42"/>
      <c r="FA19" s="42"/>
      <c r="FB19" s="42"/>
      <c r="FC19" s="42"/>
      <c r="FD19" s="42"/>
    </row>
    <row r="20" spans="1:160" s="7" customFormat="1" x14ac:dyDescent="0.3">
      <c r="A20" s="77" t="s">
        <v>176</v>
      </c>
      <c r="B20" s="78">
        <v>43559</v>
      </c>
      <c r="C20" s="79">
        <v>37866</v>
      </c>
      <c r="D20" s="75">
        <f t="shared" si="11"/>
        <v>38244.660000000003</v>
      </c>
      <c r="E20" s="226">
        <f t="shared" ref="E20" si="12">+G20/D20*100</f>
        <v>12.307600590513811</v>
      </c>
      <c r="F20" s="80">
        <f t="shared" ref="F20" si="13">+H20/D20*100</f>
        <v>4.2724918982153328</v>
      </c>
      <c r="G20" s="254">
        <f>SUM($I$6:I20)</f>
        <v>4707</v>
      </c>
      <c r="H20" s="255">
        <f>SUM($I$6:I20)-SUM($AB$6:AF20)</f>
        <v>1634</v>
      </c>
      <c r="I20" s="210">
        <f t="shared" si="2"/>
        <v>169</v>
      </c>
      <c r="J20" s="70">
        <f t="shared" si="8"/>
        <v>97</v>
      </c>
      <c r="K20" s="111">
        <v>72</v>
      </c>
      <c r="L20" s="112">
        <v>20</v>
      </c>
      <c r="M20" s="112">
        <v>17</v>
      </c>
      <c r="N20" s="112"/>
      <c r="O20" s="112"/>
      <c r="P20" s="112"/>
      <c r="Q20" s="109"/>
      <c r="R20" s="109"/>
      <c r="S20" s="109"/>
      <c r="T20" s="109"/>
      <c r="U20" s="109"/>
      <c r="V20" s="109"/>
      <c r="W20" s="109"/>
      <c r="X20" s="109"/>
      <c r="Y20" s="109"/>
      <c r="Z20" s="109"/>
      <c r="AA20" s="112">
        <v>60</v>
      </c>
      <c r="AB20" s="126"/>
      <c r="AC20" s="126"/>
      <c r="AD20" s="126"/>
      <c r="AE20" s="112"/>
      <c r="AF20" s="113"/>
      <c r="AG20" s="290" t="s">
        <v>150</v>
      </c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9"/>
      <c r="DQ20" s="9"/>
      <c r="DR20" s="9"/>
      <c r="DS20" s="9"/>
      <c r="DT20" s="9"/>
      <c r="DU20" s="9"/>
      <c r="DV20" s="9"/>
      <c r="DW20" s="9"/>
      <c r="DX20" s="9"/>
      <c r="DY20" s="9"/>
      <c r="DZ20" s="9"/>
      <c r="EA20" s="9"/>
      <c r="EB20" s="9"/>
      <c r="EC20" s="9"/>
      <c r="ED20" s="9"/>
      <c r="EE20" s="9"/>
      <c r="EF20" s="9"/>
      <c r="EG20" s="9"/>
      <c r="EH20" s="9"/>
      <c r="EI20" s="9"/>
      <c r="EJ20" s="9"/>
      <c r="EK20" s="9"/>
      <c r="EL20" s="9"/>
      <c r="EM20" s="9"/>
      <c r="EN20" s="9"/>
      <c r="EO20" s="9"/>
      <c r="EP20" s="9"/>
      <c r="EQ20" s="9"/>
      <c r="ER20" s="9"/>
      <c r="ES20" s="9"/>
      <c r="ET20" s="9"/>
      <c r="EU20" s="9"/>
      <c r="EV20" s="9"/>
      <c r="EW20" s="9"/>
      <c r="EX20" s="9"/>
      <c r="EY20" s="9"/>
      <c r="EZ20" s="9"/>
      <c r="FA20" s="9"/>
      <c r="FB20" s="9"/>
      <c r="FC20" s="9"/>
      <c r="FD20" s="9"/>
    </row>
    <row r="21" spans="1:160" s="7" customFormat="1" ht="23.15" x14ac:dyDescent="0.3">
      <c r="A21" s="77" t="s">
        <v>177</v>
      </c>
      <c r="B21" s="78">
        <v>43658</v>
      </c>
      <c r="C21" s="79">
        <v>42598</v>
      </c>
      <c r="D21" s="75">
        <f t="shared" ref="D21:D22" si="14">+C21*1.01</f>
        <v>43023.98</v>
      </c>
      <c r="E21" s="226">
        <f t="shared" ref="E21:E22" si="15">+G21/D21*100</f>
        <v>13.148481381778254</v>
      </c>
      <c r="F21" s="80">
        <f t="shared" ref="F21:F22" si="16">+H21/D21*100</f>
        <v>5.6875258867264256</v>
      </c>
      <c r="G21" s="254">
        <f>SUM($I$6:I21)</f>
        <v>5657</v>
      </c>
      <c r="H21" s="255">
        <f>SUM($I$6:I21)-SUM($AB$6:AF21)</f>
        <v>2447</v>
      </c>
      <c r="I21" s="210">
        <f t="shared" si="2"/>
        <v>950</v>
      </c>
      <c r="J21" s="210">
        <f t="shared" si="8"/>
        <v>741</v>
      </c>
      <c r="K21" s="111">
        <v>72</v>
      </c>
      <c r="L21" s="112">
        <v>20</v>
      </c>
      <c r="M21" s="112">
        <v>17</v>
      </c>
      <c r="N21" s="112">
        <v>45</v>
      </c>
      <c r="O21" s="112"/>
      <c r="P21" s="112">
        <v>76</v>
      </c>
      <c r="Q21" s="109">
        <v>330</v>
      </c>
      <c r="R21" s="109"/>
      <c r="S21" s="109"/>
      <c r="T21" s="109"/>
      <c r="U21" s="109"/>
      <c r="V21" s="109"/>
      <c r="W21" s="109"/>
      <c r="X21" s="109"/>
      <c r="Y21" s="109">
        <v>3</v>
      </c>
      <c r="Z21" s="109"/>
      <c r="AA21" s="112">
        <v>250</v>
      </c>
      <c r="AB21" s="126">
        <v>137</v>
      </c>
      <c r="AC21" s="126"/>
      <c r="AD21" s="126"/>
      <c r="AE21" s="112"/>
      <c r="AF21" s="113"/>
      <c r="AG21" s="290" t="s">
        <v>154</v>
      </c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9"/>
      <c r="DQ21" s="9"/>
      <c r="DR21" s="9"/>
      <c r="DS21" s="9"/>
      <c r="DT21" s="9"/>
      <c r="DU21" s="9"/>
      <c r="DV21" s="9"/>
      <c r="DW21" s="9"/>
      <c r="DX21" s="9"/>
      <c r="DY21" s="9"/>
      <c r="DZ21" s="9"/>
      <c r="EA21" s="9"/>
      <c r="EB21" s="9"/>
      <c r="EC21" s="9"/>
      <c r="ED21" s="9"/>
      <c r="EE21" s="9"/>
      <c r="EF21" s="9"/>
      <c r="EG21" s="9"/>
      <c r="EH21" s="9"/>
      <c r="EI21" s="9"/>
      <c r="EJ21" s="9"/>
      <c r="EK21" s="9"/>
      <c r="EL21" s="9"/>
      <c r="EM21" s="9"/>
      <c r="EN21" s="9"/>
      <c r="EO21" s="9"/>
      <c r="EP21" s="9"/>
      <c r="EQ21" s="9"/>
      <c r="ER21" s="9"/>
      <c r="ES21" s="9"/>
      <c r="ET21" s="9"/>
      <c r="EU21" s="9"/>
      <c r="EV21" s="9"/>
      <c r="EW21" s="9"/>
      <c r="EX21" s="9"/>
      <c r="EY21" s="9"/>
      <c r="EZ21" s="9"/>
      <c r="FA21" s="9"/>
      <c r="FB21" s="9"/>
      <c r="FC21" s="9"/>
      <c r="FD21" s="9"/>
    </row>
    <row r="22" spans="1:160" s="7" customFormat="1" x14ac:dyDescent="0.3">
      <c r="A22" s="77" t="s">
        <v>178</v>
      </c>
      <c r="B22" s="78">
        <v>43778</v>
      </c>
      <c r="C22" s="79">
        <v>56551</v>
      </c>
      <c r="D22" s="75">
        <f t="shared" si="14"/>
        <v>57116.51</v>
      </c>
      <c r="E22" s="226">
        <f t="shared" si="15"/>
        <v>10.079397358136903</v>
      </c>
      <c r="F22" s="80">
        <f t="shared" si="16"/>
        <v>4.459306074548322</v>
      </c>
      <c r="G22" s="254">
        <f>SUM($I$6:I22)</f>
        <v>5757</v>
      </c>
      <c r="H22" s="255">
        <f>SUM($I$6:I22)-SUM($AB$6:AF22)</f>
        <v>2547</v>
      </c>
      <c r="I22" s="210">
        <f t="shared" ref="I22:J22" si="17">SUM(K22:AF22)</f>
        <v>100</v>
      </c>
      <c r="J22" s="210">
        <f t="shared" si="8"/>
        <v>42</v>
      </c>
      <c r="K22" s="111">
        <v>58</v>
      </c>
      <c r="L22" s="112">
        <v>20</v>
      </c>
      <c r="M22" s="112"/>
      <c r="N22" s="112"/>
      <c r="O22" s="112"/>
      <c r="P22" s="112"/>
      <c r="Q22" s="109"/>
      <c r="R22" s="109"/>
      <c r="S22" s="109"/>
      <c r="T22" s="109"/>
      <c r="U22" s="109"/>
      <c r="V22" s="109"/>
      <c r="W22" s="109"/>
      <c r="X22" s="109"/>
      <c r="Y22" s="109"/>
      <c r="Z22" s="109"/>
      <c r="AA22" s="112">
        <v>22</v>
      </c>
      <c r="AB22" s="126"/>
      <c r="AC22" s="126"/>
      <c r="AD22" s="126"/>
      <c r="AE22" s="112"/>
      <c r="AF22" s="113"/>
      <c r="AG22" s="290" t="s">
        <v>155</v>
      </c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  <c r="BU22" s="9"/>
      <c r="BV22" s="9"/>
      <c r="BW22" s="9"/>
      <c r="BX22" s="9"/>
      <c r="BY22" s="9"/>
      <c r="BZ22" s="9"/>
      <c r="CA22" s="9"/>
      <c r="CB22" s="9"/>
      <c r="CC22" s="9"/>
      <c r="CD22" s="9"/>
      <c r="CE22" s="9"/>
      <c r="CF22" s="9"/>
      <c r="CG22" s="9"/>
      <c r="CH22" s="9"/>
      <c r="CI22" s="9"/>
      <c r="CJ22" s="9"/>
      <c r="CK22" s="9"/>
      <c r="CL22" s="9"/>
      <c r="CM22" s="9"/>
      <c r="CN22" s="9"/>
      <c r="CO22" s="9"/>
      <c r="CP22" s="9"/>
      <c r="CQ22" s="9"/>
      <c r="CR22" s="9"/>
      <c r="CS22" s="9"/>
      <c r="CT22" s="9"/>
      <c r="CU22" s="9"/>
      <c r="CV22" s="9"/>
      <c r="CW22" s="9"/>
      <c r="CX22" s="9"/>
      <c r="CY22" s="9"/>
      <c r="CZ22" s="9"/>
      <c r="DA22" s="9"/>
      <c r="DB22" s="9"/>
      <c r="DC22" s="9"/>
      <c r="DD22" s="9"/>
      <c r="DE22" s="9"/>
      <c r="DF22" s="9"/>
      <c r="DG22" s="9"/>
      <c r="DH22" s="9"/>
      <c r="DI22" s="9"/>
      <c r="DJ22" s="9"/>
      <c r="DK22" s="9"/>
      <c r="DL22" s="9"/>
      <c r="DM22" s="9"/>
      <c r="DN22" s="9"/>
      <c r="DO22" s="9"/>
      <c r="DP22" s="9"/>
      <c r="DQ22" s="9"/>
      <c r="DR22" s="9"/>
      <c r="DS22" s="9"/>
      <c r="DT22" s="9"/>
      <c r="DU22" s="9"/>
      <c r="DV22" s="9"/>
      <c r="DW22" s="9"/>
      <c r="DX22" s="9"/>
      <c r="DY22" s="9"/>
      <c r="DZ22" s="9"/>
      <c r="EA22" s="9"/>
      <c r="EB22" s="9"/>
      <c r="EC22" s="9"/>
      <c r="ED22" s="9"/>
      <c r="EE22" s="9"/>
      <c r="EF22" s="9"/>
      <c r="EG22" s="9"/>
      <c r="EH22" s="9"/>
      <c r="EI22" s="9"/>
      <c r="EJ22" s="9"/>
      <c r="EK22" s="9"/>
      <c r="EL22" s="9"/>
      <c r="EM22" s="9"/>
      <c r="EN22" s="9"/>
      <c r="EO22" s="9"/>
      <c r="EP22" s="9"/>
      <c r="EQ22" s="9"/>
      <c r="ER22" s="9"/>
      <c r="ES22" s="9"/>
      <c r="ET22" s="9"/>
      <c r="EU22" s="9"/>
      <c r="EV22" s="9"/>
      <c r="EW22" s="9"/>
      <c r="EX22" s="9"/>
      <c r="EY22" s="9"/>
      <c r="EZ22" s="9"/>
      <c r="FA22" s="9"/>
      <c r="FB22" s="9"/>
      <c r="FC22" s="9"/>
      <c r="FD22" s="9"/>
    </row>
    <row r="23" spans="1:160" s="7" customFormat="1" x14ac:dyDescent="0.3">
      <c r="A23" s="77" t="s">
        <v>178</v>
      </c>
      <c r="B23" s="78">
        <v>43811</v>
      </c>
      <c r="C23" s="79">
        <v>59694</v>
      </c>
      <c r="D23" s="75">
        <f t="shared" ref="D23:D25" si="18">+C23*1.01</f>
        <v>60290.94</v>
      </c>
      <c r="E23" s="226">
        <f t="shared" ref="E23" si="19">+G23/D23*100</f>
        <v>10.850718200777761</v>
      </c>
      <c r="F23" s="80">
        <f t="shared" ref="F23" si="20">+H23/D23*100</f>
        <v>5.5265351643215377</v>
      </c>
      <c r="G23" s="254">
        <f>SUM($I$6:I23)</f>
        <v>6542</v>
      </c>
      <c r="H23" s="255">
        <f>SUM($I$6:I23)-SUM($AB$6:AF23)</f>
        <v>3332</v>
      </c>
      <c r="I23" s="210">
        <f t="shared" ref="I23:J23" si="21">SUM(K23:AF23)</f>
        <v>785</v>
      </c>
      <c r="J23" s="210">
        <f t="shared" si="8"/>
        <v>713</v>
      </c>
      <c r="K23" s="111">
        <v>72</v>
      </c>
      <c r="L23" s="112">
        <v>20</v>
      </c>
      <c r="M23" s="112">
        <v>17</v>
      </c>
      <c r="N23" s="112"/>
      <c r="O23" s="112"/>
      <c r="P23" s="112"/>
      <c r="Q23" s="109">
        <v>330</v>
      </c>
      <c r="R23" s="109"/>
      <c r="S23" s="112">
        <v>57</v>
      </c>
      <c r="T23" s="112">
        <v>57</v>
      </c>
      <c r="U23" s="112">
        <v>57</v>
      </c>
      <c r="V23" s="112">
        <v>25</v>
      </c>
      <c r="W23" s="109"/>
      <c r="X23" s="109"/>
      <c r="Y23" s="109"/>
      <c r="Z23" s="109"/>
      <c r="AA23" s="112">
        <v>150</v>
      </c>
      <c r="AB23" s="126"/>
      <c r="AC23" s="126"/>
      <c r="AD23" s="126"/>
      <c r="AE23" s="112"/>
      <c r="AF23" s="113"/>
      <c r="AG23" s="22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  <c r="BJ23" s="9"/>
      <c r="BK23" s="9"/>
      <c r="BL23" s="9"/>
      <c r="BM23" s="9"/>
      <c r="BN23" s="9"/>
      <c r="BO23" s="9"/>
      <c r="BP23" s="9"/>
      <c r="BQ23" s="9"/>
      <c r="BR23" s="9"/>
      <c r="BS23" s="9"/>
      <c r="BT23" s="9"/>
      <c r="BU23" s="9"/>
      <c r="BV23" s="9"/>
      <c r="BW23" s="9"/>
      <c r="BX23" s="9"/>
      <c r="BY23" s="9"/>
      <c r="BZ23" s="9"/>
      <c r="CA23" s="9"/>
      <c r="CB23" s="9"/>
      <c r="CC23" s="9"/>
      <c r="CD23" s="9"/>
      <c r="CE23" s="9"/>
      <c r="CF23" s="9"/>
      <c r="CG23" s="9"/>
      <c r="CH23" s="9"/>
      <c r="CI23" s="9"/>
      <c r="CJ23" s="9"/>
      <c r="CK23" s="9"/>
      <c r="CL23" s="9"/>
      <c r="CM23" s="9"/>
      <c r="CN23" s="9"/>
      <c r="CO23" s="9"/>
      <c r="CP23" s="9"/>
      <c r="CQ23" s="9"/>
      <c r="CR23" s="9"/>
      <c r="CS23" s="9"/>
      <c r="CT23" s="9"/>
      <c r="CU23" s="9"/>
      <c r="CV23" s="9"/>
      <c r="CW23" s="9"/>
      <c r="CX23" s="9"/>
      <c r="CY23" s="9"/>
      <c r="CZ23" s="9"/>
      <c r="DA23" s="9"/>
      <c r="DB23" s="9"/>
      <c r="DC23" s="9"/>
      <c r="DD23" s="9"/>
      <c r="DE23" s="9"/>
      <c r="DF23" s="9"/>
      <c r="DG23" s="9"/>
      <c r="DH23" s="9"/>
      <c r="DI23" s="9"/>
      <c r="DJ23" s="9"/>
      <c r="DK23" s="9"/>
      <c r="DL23" s="9"/>
      <c r="DM23" s="9"/>
      <c r="DN23" s="9"/>
      <c r="DO23" s="9"/>
      <c r="DP23" s="9"/>
      <c r="DQ23" s="9"/>
      <c r="DR23" s="9"/>
      <c r="DS23" s="9"/>
      <c r="DT23" s="9"/>
      <c r="DU23" s="9"/>
      <c r="DV23" s="9"/>
      <c r="DW23" s="9"/>
      <c r="DX23" s="9"/>
      <c r="DY23" s="9"/>
      <c r="DZ23" s="9"/>
      <c r="EA23" s="9"/>
      <c r="EB23" s="9"/>
      <c r="EC23" s="9"/>
      <c r="ED23" s="9"/>
      <c r="EE23" s="9"/>
      <c r="EF23" s="9"/>
      <c r="EG23" s="9"/>
      <c r="EH23" s="9"/>
      <c r="EI23" s="9"/>
      <c r="EJ23" s="9"/>
      <c r="EK23" s="9"/>
      <c r="EL23" s="9"/>
      <c r="EM23" s="9"/>
      <c r="EN23" s="9"/>
      <c r="EO23" s="9"/>
      <c r="EP23" s="9"/>
      <c r="EQ23" s="9"/>
      <c r="ER23" s="9"/>
      <c r="ES23" s="9"/>
      <c r="ET23" s="9"/>
      <c r="EU23" s="9"/>
      <c r="EV23" s="9"/>
      <c r="EW23" s="9"/>
      <c r="EX23" s="9"/>
      <c r="EY23" s="9"/>
      <c r="EZ23" s="9"/>
      <c r="FA23" s="9"/>
      <c r="FB23" s="9"/>
      <c r="FC23" s="9"/>
      <c r="FD23" s="9"/>
    </row>
    <row r="24" spans="1:160" s="16" customFormat="1" x14ac:dyDescent="0.3">
      <c r="A24" s="66" t="s">
        <v>15</v>
      </c>
      <c r="B24" s="67">
        <v>43832</v>
      </c>
      <c r="C24" s="68">
        <v>60800</v>
      </c>
      <c r="D24" s="69">
        <f t="shared" si="18"/>
        <v>61408</v>
      </c>
      <c r="E24" s="120" t="s">
        <v>14</v>
      </c>
      <c r="F24" s="121" t="s">
        <v>14</v>
      </c>
      <c r="G24" s="251">
        <f>SUM($I$6:I24)</f>
        <v>6642</v>
      </c>
      <c r="H24" s="252">
        <f>SUM($I$6:I24)-SUM($AB$6:AF24)</f>
        <v>3332</v>
      </c>
      <c r="I24" s="70">
        <f t="shared" ref="I24:J25" si="22">SUM(K24:AF24)</f>
        <v>100</v>
      </c>
      <c r="J24" s="70">
        <f t="shared" si="8"/>
        <v>0</v>
      </c>
      <c r="K24" s="101"/>
      <c r="L24" s="102"/>
      <c r="M24" s="102"/>
      <c r="N24" s="102"/>
      <c r="O24" s="102"/>
      <c r="P24" s="102"/>
      <c r="Q24" s="102"/>
      <c r="R24" s="102"/>
      <c r="S24" s="261"/>
      <c r="T24" s="261"/>
      <c r="U24" s="261"/>
      <c r="V24" s="261"/>
      <c r="W24" s="102"/>
      <c r="X24" s="102"/>
      <c r="Y24" s="102"/>
      <c r="Z24" s="102"/>
      <c r="AA24" s="102"/>
      <c r="AB24" s="102"/>
      <c r="AC24" s="102"/>
      <c r="AD24" s="102"/>
      <c r="AE24" s="102">
        <v>100</v>
      </c>
      <c r="AF24" s="103"/>
      <c r="AG24" s="297"/>
      <c r="AH24" s="42"/>
      <c r="AI24" s="42"/>
      <c r="AJ24" s="42"/>
      <c r="AK24" s="42"/>
      <c r="AL24" s="42"/>
      <c r="AM24" s="42"/>
      <c r="AN24" s="42"/>
      <c r="AO24" s="42"/>
      <c r="AP24" s="42"/>
      <c r="AQ24" s="42"/>
      <c r="AR24" s="42"/>
      <c r="AS24" s="42"/>
      <c r="AT24" s="42"/>
      <c r="AU24" s="42"/>
      <c r="AV24" s="42"/>
      <c r="AW24" s="42"/>
      <c r="AX24" s="42"/>
      <c r="AY24" s="42"/>
      <c r="AZ24" s="42"/>
      <c r="BA24" s="42"/>
      <c r="BB24" s="42"/>
      <c r="BC24" s="42"/>
      <c r="BD24" s="42"/>
      <c r="BE24" s="42"/>
      <c r="BF24" s="42"/>
      <c r="BG24" s="42"/>
      <c r="BH24" s="42"/>
      <c r="BI24" s="42"/>
      <c r="BJ24" s="42"/>
      <c r="BK24" s="42"/>
      <c r="BL24" s="42"/>
      <c r="BM24" s="42"/>
      <c r="BN24" s="42"/>
      <c r="BO24" s="42"/>
      <c r="BP24" s="42"/>
      <c r="BQ24" s="42"/>
      <c r="BR24" s="42"/>
      <c r="BS24" s="42"/>
      <c r="BT24" s="42"/>
      <c r="BU24" s="42"/>
      <c r="BV24" s="42"/>
      <c r="BW24" s="42"/>
      <c r="BX24" s="42"/>
      <c r="BY24" s="42"/>
      <c r="BZ24" s="42"/>
      <c r="CA24" s="42"/>
      <c r="CB24" s="42"/>
      <c r="CC24" s="42"/>
      <c r="CD24" s="42"/>
      <c r="CE24" s="42"/>
      <c r="CF24" s="42"/>
      <c r="CG24" s="42"/>
      <c r="CH24" s="42"/>
      <c r="CI24" s="42"/>
      <c r="CJ24" s="42"/>
      <c r="CK24" s="42"/>
      <c r="CL24" s="42"/>
      <c r="CM24" s="42"/>
      <c r="CN24" s="42"/>
      <c r="CO24" s="42"/>
      <c r="CP24" s="42"/>
      <c r="CQ24" s="42"/>
      <c r="CR24" s="42"/>
      <c r="CS24" s="42"/>
      <c r="CT24" s="42"/>
      <c r="CU24" s="42"/>
      <c r="CV24" s="42"/>
      <c r="CW24" s="42"/>
      <c r="CX24" s="42"/>
      <c r="CY24" s="42"/>
      <c r="CZ24" s="42"/>
      <c r="DA24" s="42"/>
      <c r="DB24" s="42"/>
      <c r="DC24" s="42"/>
      <c r="DD24" s="42"/>
      <c r="DE24" s="42"/>
      <c r="DF24" s="42"/>
      <c r="DG24" s="42"/>
      <c r="DH24" s="42"/>
      <c r="DI24" s="42"/>
      <c r="DJ24" s="42"/>
      <c r="DK24" s="42"/>
      <c r="DL24" s="42"/>
      <c r="DM24" s="42"/>
      <c r="DN24" s="42"/>
      <c r="DO24" s="42"/>
      <c r="DP24" s="42"/>
      <c r="DQ24" s="42"/>
      <c r="DR24" s="42"/>
      <c r="DS24" s="42"/>
      <c r="DT24" s="42"/>
      <c r="DU24" s="42"/>
      <c r="DV24" s="42"/>
      <c r="DW24" s="42"/>
      <c r="DX24" s="42"/>
      <c r="DY24" s="42"/>
      <c r="DZ24" s="42"/>
      <c r="EA24" s="42"/>
      <c r="EB24" s="42"/>
      <c r="EC24" s="42"/>
      <c r="ED24" s="42"/>
      <c r="EE24" s="42"/>
      <c r="EF24" s="42"/>
      <c r="EG24" s="42"/>
      <c r="EH24" s="42"/>
      <c r="EI24" s="42"/>
      <c r="EJ24" s="42"/>
      <c r="EK24" s="42"/>
      <c r="EL24" s="42"/>
      <c r="EM24" s="42"/>
      <c r="EN24" s="42"/>
      <c r="EO24" s="42"/>
      <c r="EP24" s="42"/>
      <c r="EQ24" s="42"/>
      <c r="ER24" s="42"/>
      <c r="ES24" s="42"/>
      <c r="ET24" s="42"/>
      <c r="EU24" s="42"/>
      <c r="EV24" s="42"/>
      <c r="EW24" s="42"/>
      <c r="EX24" s="42"/>
      <c r="EY24" s="42"/>
      <c r="EZ24" s="42"/>
      <c r="FA24" s="42"/>
      <c r="FB24" s="42"/>
      <c r="FC24" s="42"/>
      <c r="FD24" s="42"/>
    </row>
    <row r="25" spans="1:160" s="16" customFormat="1" x14ac:dyDescent="0.3">
      <c r="A25" s="66" t="s">
        <v>15</v>
      </c>
      <c r="B25" s="67">
        <v>43966</v>
      </c>
      <c r="C25" s="68">
        <v>74575</v>
      </c>
      <c r="D25" s="69">
        <f t="shared" si="18"/>
        <v>75320.75</v>
      </c>
      <c r="E25" s="120" t="s">
        <v>14</v>
      </c>
      <c r="F25" s="121" t="s">
        <v>14</v>
      </c>
      <c r="G25" s="251">
        <f>SUM($I$6:I25)</f>
        <v>7062</v>
      </c>
      <c r="H25" s="252">
        <f>SUM($I$6:I25)-SUM($AB$6:AF25)</f>
        <v>3332</v>
      </c>
      <c r="I25" s="70">
        <f t="shared" si="22"/>
        <v>420</v>
      </c>
      <c r="J25" s="70">
        <f t="shared" si="8"/>
        <v>0</v>
      </c>
      <c r="K25" s="101"/>
      <c r="L25" s="102"/>
      <c r="M25" s="102"/>
      <c r="N25" s="102"/>
      <c r="O25" s="102"/>
      <c r="P25" s="102"/>
      <c r="Q25" s="102"/>
      <c r="R25" s="102"/>
      <c r="S25" s="261"/>
      <c r="T25" s="261"/>
      <c r="U25" s="261"/>
      <c r="V25" s="261"/>
      <c r="W25" s="102"/>
      <c r="X25" s="102"/>
      <c r="Y25" s="102"/>
      <c r="Z25" s="102"/>
      <c r="AA25" s="102"/>
      <c r="AB25" s="102"/>
      <c r="AC25" s="102"/>
      <c r="AD25" s="102"/>
      <c r="AE25" s="102"/>
      <c r="AF25" s="103">
        <v>420</v>
      </c>
      <c r="AG25" s="71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  <c r="BF25" s="42"/>
      <c r="BG25" s="42"/>
      <c r="BH25" s="42"/>
      <c r="BI25" s="42"/>
      <c r="BJ25" s="42"/>
      <c r="BK25" s="42"/>
      <c r="BL25" s="42"/>
      <c r="BM25" s="42"/>
      <c r="BN25" s="42"/>
      <c r="BO25" s="42"/>
      <c r="BP25" s="42"/>
      <c r="BQ25" s="42"/>
      <c r="BR25" s="42"/>
      <c r="BS25" s="42"/>
      <c r="BT25" s="42"/>
      <c r="BU25" s="42"/>
      <c r="BV25" s="42"/>
      <c r="BW25" s="42"/>
      <c r="BX25" s="42"/>
      <c r="BY25" s="42"/>
      <c r="BZ25" s="42"/>
      <c r="CA25" s="42"/>
      <c r="CB25" s="42"/>
      <c r="CC25" s="42"/>
      <c r="CD25" s="42"/>
      <c r="CE25" s="42"/>
      <c r="CF25" s="42"/>
      <c r="CG25" s="42"/>
      <c r="CH25" s="42"/>
      <c r="CI25" s="42"/>
      <c r="CJ25" s="42"/>
      <c r="CK25" s="42"/>
      <c r="CL25" s="42"/>
      <c r="CM25" s="42"/>
      <c r="CN25" s="42"/>
      <c r="CO25" s="42"/>
      <c r="CP25" s="42"/>
      <c r="CQ25" s="42"/>
      <c r="CR25" s="42"/>
      <c r="CS25" s="42"/>
      <c r="CT25" s="42"/>
      <c r="CU25" s="42"/>
      <c r="CV25" s="42"/>
      <c r="CW25" s="42"/>
      <c r="CX25" s="42"/>
      <c r="CY25" s="42"/>
      <c r="CZ25" s="42"/>
      <c r="DA25" s="42"/>
      <c r="DB25" s="42"/>
      <c r="DC25" s="42"/>
      <c r="DD25" s="42"/>
      <c r="DE25" s="42"/>
      <c r="DF25" s="42"/>
      <c r="DG25" s="42"/>
      <c r="DH25" s="42"/>
      <c r="DI25" s="42"/>
      <c r="DJ25" s="42"/>
      <c r="DK25" s="42"/>
      <c r="DL25" s="42"/>
      <c r="DM25" s="42"/>
      <c r="DN25" s="42"/>
      <c r="DO25" s="42"/>
      <c r="DP25" s="42"/>
      <c r="DQ25" s="42"/>
      <c r="DR25" s="42"/>
      <c r="DS25" s="42"/>
      <c r="DT25" s="42"/>
      <c r="DU25" s="42"/>
      <c r="DV25" s="42"/>
      <c r="DW25" s="42"/>
      <c r="DX25" s="42"/>
      <c r="DY25" s="42"/>
      <c r="DZ25" s="42"/>
      <c r="EA25" s="42"/>
      <c r="EB25" s="42"/>
      <c r="EC25" s="42"/>
      <c r="ED25" s="42"/>
      <c r="EE25" s="42"/>
      <c r="EF25" s="42"/>
      <c r="EG25" s="42"/>
      <c r="EH25" s="42"/>
      <c r="EI25" s="42"/>
      <c r="EJ25" s="42"/>
      <c r="EK25" s="42"/>
      <c r="EL25" s="42"/>
      <c r="EM25" s="42"/>
      <c r="EN25" s="42"/>
      <c r="EO25" s="42"/>
      <c r="EP25" s="42"/>
      <c r="EQ25" s="42"/>
      <c r="ER25" s="42"/>
      <c r="ES25" s="42"/>
      <c r="ET25" s="42"/>
      <c r="EU25" s="42"/>
      <c r="EV25" s="42"/>
      <c r="EW25" s="42"/>
      <c r="EX25" s="42"/>
      <c r="EY25" s="42"/>
      <c r="EZ25" s="42"/>
      <c r="FA25" s="42"/>
      <c r="FB25" s="42"/>
      <c r="FC25" s="42"/>
      <c r="FD25" s="42"/>
    </row>
    <row r="26" spans="1:160" s="7" customFormat="1" ht="57.9" x14ac:dyDescent="0.3">
      <c r="A26" s="77" t="s">
        <v>179</v>
      </c>
      <c r="B26" s="78">
        <v>44021</v>
      </c>
      <c r="C26" s="79">
        <v>74593</v>
      </c>
      <c r="D26" s="75">
        <f t="shared" ref="D26" si="23">+C26*1.01</f>
        <v>75338.930000000008</v>
      </c>
      <c r="E26" s="226">
        <f t="shared" ref="E26" si="24">+G26/D26*100</f>
        <v>12.227410184880512</v>
      </c>
      <c r="F26" s="80">
        <f t="shared" ref="F26" si="25">+H26/D26*100</f>
        <v>6.0154823011157701</v>
      </c>
      <c r="G26" s="254">
        <f>SUM($I$6:I26)</f>
        <v>9212</v>
      </c>
      <c r="H26" s="255">
        <f>SUM($I$6:I26)-SUM($AB$6:AF26)</f>
        <v>4532</v>
      </c>
      <c r="I26" s="210">
        <f t="shared" ref="I26:J26" si="26">SUM(K26:AF26)</f>
        <v>2150</v>
      </c>
      <c r="J26" s="210">
        <f t="shared" si="8"/>
        <v>1138</v>
      </c>
      <c r="K26" s="111">
        <v>62</v>
      </c>
      <c r="L26" s="112">
        <v>20</v>
      </c>
      <c r="M26" s="112">
        <v>18</v>
      </c>
      <c r="N26" s="112">
        <v>45</v>
      </c>
      <c r="O26" s="112"/>
      <c r="P26" s="112">
        <v>78</v>
      </c>
      <c r="Q26" s="109">
        <v>330</v>
      </c>
      <c r="R26" s="109"/>
      <c r="S26" s="112"/>
      <c r="T26" s="112"/>
      <c r="U26" s="112">
        <v>59</v>
      </c>
      <c r="V26" s="112"/>
      <c r="W26" s="109"/>
      <c r="X26" s="109"/>
      <c r="Y26" s="109">
        <f>4+10+68</f>
        <v>82</v>
      </c>
      <c r="Z26" s="109"/>
      <c r="AA26" s="112">
        <v>506</v>
      </c>
      <c r="AB26" s="126">
        <v>150</v>
      </c>
      <c r="AC26" s="126">
        <f>500+60+50</f>
        <v>610</v>
      </c>
      <c r="AD26" s="126">
        <f>114+30+46</f>
        <v>190</v>
      </c>
      <c r="AE26" s="112"/>
      <c r="AF26" s="113"/>
      <c r="AG26" s="290" t="s">
        <v>159</v>
      </c>
      <c r="AH26" s="9"/>
      <c r="AI26" s="238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9"/>
      <c r="DQ26" s="9"/>
      <c r="DR26" s="9"/>
      <c r="DS26" s="9"/>
      <c r="DT26" s="9"/>
      <c r="DU26" s="9"/>
      <c r="DV26" s="9"/>
      <c r="DW26" s="9"/>
      <c r="DX26" s="9"/>
      <c r="DY26" s="9"/>
      <c r="DZ26" s="9"/>
      <c r="EA26" s="9"/>
      <c r="EB26" s="9"/>
      <c r="EC26" s="9"/>
      <c r="ED26" s="9"/>
      <c r="EE26" s="9"/>
      <c r="EF26" s="9"/>
      <c r="EG26" s="9"/>
      <c r="EH26" s="9"/>
      <c r="EI26" s="9"/>
      <c r="EJ26" s="9"/>
      <c r="EK26" s="9"/>
      <c r="EL26" s="9"/>
      <c r="EM26" s="9"/>
      <c r="EN26" s="9"/>
      <c r="EO26" s="9"/>
      <c r="EP26" s="9"/>
      <c r="EQ26" s="9"/>
      <c r="ER26" s="9"/>
      <c r="ES26" s="9"/>
      <c r="ET26" s="9"/>
      <c r="EU26" s="9"/>
      <c r="EV26" s="9"/>
      <c r="EW26" s="9"/>
      <c r="EX26" s="9"/>
      <c r="EY26" s="9"/>
      <c r="EZ26" s="9"/>
      <c r="FA26" s="9"/>
      <c r="FB26" s="9"/>
      <c r="FC26" s="9"/>
      <c r="FD26" s="9"/>
    </row>
    <row r="27" spans="1:160" s="7" customFormat="1" ht="51.75" customHeight="1" x14ac:dyDescent="0.3">
      <c r="A27" s="77" t="s">
        <v>180</v>
      </c>
      <c r="B27" s="78">
        <v>44179</v>
      </c>
      <c r="C27" s="79">
        <v>83419</v>
      </c>
      <c r="D27" s="75">
        <f t="shared" ref="D27:D30" si="27">+C27*1.01</f>
        <v>84253.19</v>
      </c>
      <c r="E27" s="226">
        <f t="shared" ref="E27" si="28">+G27/D27*100</f>
        <v>13.722922538600615</v>
      </c>
      <c r="F27" s="80">
        <f t="shared" ref="F27" si="29">+H27/D27*100</f>
        <v>5.9914645368323738</v>
      </c>
      <c r="G27" s="254">
        <f>SUM($I$6:I27)</f>
        <v>11562</v>
      </c>
      <c r="H27" s="255">
        <f>SUM($I$6:I27)-SUM($AB$6:AF27)</f>
        <v>5048</v>
      </c>
      <c r="I27" s="210">
        <f t="shared" ref="I27:J27" si="30">SUM(K27:AF27)</f>
        <v>2350</v>
      </c>
      <c r="J27" s="210">
        <f t="shared" si="8"/>
        <v>454</v>
      </c>
      <c r="K27" s="111">
        <v>62</v>
      </c>
      <c r="L27" s="112">
        <v>20</v>
      </c>
      <c r="M27" s="112">
        <v>18</v>
      </c>
      <c r="N27" s="112"/>
      <c r="O27" s="112"/>
      <c r="P27" s="112"/>
      <c r="Q27" s="109"/>
      <c r="R27" s="109"/>
      <c r="S27" s="112">
        <v>58</v>
      </c>
      <c r="T27" s="112">
        <v>58</v>
      </c>
      <c r="U27" s="112"/>
      <c r="V27" s="112"/>
      <c r="W27" s="109"/>
      <c r="X27" s="109"/>
      <c r="Y27" s="109"/>
      <c r="Z27" s="109"/>
      <c r="AA27" s="112">
        <v>300</v>
      </c>
      <c r="AB27" s="126"/>
      <c r="AC27" s="126">
        <v>198</v>
      </c>
      <c r="AD27" s="126">
        <f>30+256+1130+220</f>
        <v>1636</v>
      </c>
      <c r="AE27" s="112"/>
      <c r="AF27" s="113"/>
      <c r="AG27" s="260" t="s">
        <v>158</v>
      </c>
      <c r="AH27" s="9"/>
      <c r="AI27" s="238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9"/>
      <c r="DQ27" s="9"/>
      <c r="DR27" s="9"/>
      <c r="DS27" s="9"/>
      <c r="DT27" s="9"/>
      <c r="DU27" s="9"/>
      <c r="DV27" s="9"/>
      <c r="DW27" s="9"/>
      <c r="DX27" s="9"/>
      <c r="DY27" s="9"/>
      <c r="DZ27" s="9"/>
      <c r="EA27" s="9"/>
      <c r="EB27" s="9"/>
      <c r="EC27" s="9"/>
      <c r="ED27" s="9"/>
      <c r="EE27" s="9"/>
      <c r="EF27" s="9"/>
      <c r="EG27" s="9"/>
      <c r="EH27" s="9"/>
      <c r="EI27" s="9"/>
      <c r="EJ27" s="9"/>
      <c r="EK27" s="9"/>
      <c r="EL27" s="9"/>
      <c r="EM27" s="9"/>
      <c r="EN27" s="9"/>
      <c r="EO27" s="9"/>
      <c r="EP27" s="9"/>
      <c r="EQ27" s="9"/>
      <c r="ER27" s="9"/>
      <c r="ES27" s="9"/>
      <c r="ET27" s="9"/>
      <c r="EU27" s="9"/>
      <c r="EV27" s="9"/>
      <c r="EW27" s="9"/>
      <c r="EX27" s="9"/>
      <c r="EY27" s="9"/>
      <c r="EZ27" s="9"/>
      <c r="FA27" s="9"/>
      <c r="FB27" s="9"/>
      <c r="FC27" s="9"/>
      <c r="FD27" s="9"/>
    </row>
    <row r="28" spans="1:160" s="16" customFormat="1" x14ac:dyDescent="0.3">
      <c r="A28" s="66" t="s">
        <v>15</v>
      </c>
      <c r="B28" s="67">
        <v>44198</v>
      </c>
      <c r="C28" s="68">
        <v>60800</v>
      </c>
      <c r="D28" s="69">
        <f t="shared" si="27"/>
        <v>61408</v>
      </c>
      <c r="E28" s="120" t="s">
        <v>14</v>
      </c>
      <c r="F28" s="121" t="s">
        <v>14</v>
      </c>
      <c r="G28" s="251">
        <f>SUM($I$6:I28)</f>
        <v>11662</v>
      </c>
      <c r="H28" s="252">
        <f>SUM($I$6:I28)-SUM($AB$6:AF28)</f>
        <v>5048</v>
      </c>
      <c r="I28" s="70">
        <f t="shared" ref="I28:J29" si="31">SUM(K28:AF28)</f>
        <v>100</v>
      </c>
      <c r="J28" s="70">
        <f t="shared" si="8"/>
        <v>0</v>
      </c>
      <c r="K28" s="101"/>
      <c r="L28" s="102"/>
      <c r="M28" s="102"/>
      <c r="N28" s="102"/>
      <c r="O28" s="102"/>
      <c r="P28" s="102"/>
      <c r="Q28" s="102"/>
      <c r="R28" s="102"/>
      <c r="S28" s="261"/>
      <c r="T28" s="261"/>
      <c r="U28" s="261"/>
      <c r="V28" s="261"/>
      <c r="W28" s="102"/>
      <c r="X28" s="102"/>
      <c r="Y28" s="102"/>
      <c r="Z28" s="102"/>
      <c r="AA28" s="102"/>
      <c r="AB28" s="102"/>
      <c r="AC28" s="102"/>
      <c r="AD28" s="102"/>
      <c r="AE28" s="102">
        <v>100</v>
      </c>
      <c r="AF28" s="103"/>
      <c r="AG28" s="71"/>
      <c r="AH28" s="42"/>
      <c r="AI28" s="42"/>
      <c r="AJ28" s="42"/>
      <c r="AK28" s="42"/>
      <c r="AL28" s="42"/>
      <c r="AM28" s="42"/>
      <c r="AN28" s="42"/>
      <c r="AO28" s="42"/>
      <c r="AP28" s="42"/>
      <c r="AQ28" s="42"/>
      <c r="AR28" s="42"/>
      <c r="AS28" s="42"/>
      <c r="AT28" s="42"/>
      <c r="AU28" s="42"/>
      <c r="AV28" s="42"/>
      <c r="AW28" s="42"/>
      <c r="AX28" s="42"/>
      <c r="AY28" s="42"/>
      <c r="AZ28" s="42"/>
      <c r="BA28" s="42"/>
      <c r="BB28" s="42"/>
      <c r="BC28" s="42"/>
      <c r="BD28" s="42"/>
      <c r="BE28" s="42"/>
      <c r="BF28" s="42"/>
      <c r="BG28" s="42"/>
      <c r="BH28" s="42"/>
      <c r="BI28" s="42"/>
      <c r="BJ28" s="42"/>
      <c r="BK28" s="42"/>
      <c r="BL28" s="42"/>
      <c r="BM28" s="42"/>
      <c r="BN28" s="42"/>
      <c r="BO28" s="42"/>
      <c r="BP28" s="42"/>
      <c r="BQ28" s="42"/>
      <c r="BR28" s="42"/>
      <c r="BS28" s="42"/>
      <c r="BT28" s="42"/>
      <c r="BU28" s="42"/>
      <c r="BV28" s="42"/>
      <c r="BW28" s="42"/>
      <c r="BX28" s="42"/>
      <c r="BY28" s="42"/>
      <c r="BZ28" s="42"/>
      <c r="CA28" s="42"/>
      <c r="CB28" s="42"/>
      <c r="CC28" s="42"/>
      <c r="CD28" s="42"/>
      <c r="CE28" s="42"/>
      <c r="CF28" s="42"/>
      <c r="CG28" s="42"/>
      <c r="CH28" s="42"/>
      <c r="CI28" s="42"/>
      <c r="CJ28" s="42"/>
      <c r="CK28" s="42"/>
      <c r="CL28" s="42"/>
      <c r="CM28" s="42"/>
      <c r="CN28" s="42"/>
      <c r="CO28" s="42"/>
      <c r="CP28" s="42"/>
      <c r="CQ28" s="42"/>
      <c r="CR28" s="42"/>
      <c r="CS28" s="42"/>
      <c r="CT28" s="42"/>
      <c r="CU28" s="42"/>
      <c r="CV28" s="42"/>
      <c r="CW28" s="42"/>
      <c r="CX28" s="42"/>
      <c r="CY28" s="42"/>
      <c r="CZ28" s="42"/>
      <c r="DA28" s="42"/>
      <c r="DB28" s="42"/>
      <c r="DC28" s="42"/>
      <c r="DD28" s="42"/>
      <c r="DE28" s="42"/>
      <c r="DF28" s="42"/>
      <c r="DG28" s="42"/>
      <c r="DH28" s="42"/>
      <c r="DI28" s="42"/>
      <c r="DJ28" s="42"/>
      <c r="DK28" s="42"/>
      <c r="DL28" s="42"/>
      <c r="DM28" s="42"/>
      <c r="DN28" s="42"/>
      <c r="DO28" s="42"/>
      <c r="DP28" s="42"/>
      <c r="DQ28" s="42"/>
      <c r="DR28" s="42"/>
      <c r="DS28" s="42"/>
      <c r="DT28" s="42"/>
      <c r="DU28" s="42"/>
      <c r="DV28" s="42"/>
      <c r="DW28" s="42"/>
      <c r="DX28" s="42"/>
      <c r="DY28" s="42"/>
      <c r="DZ28" s="42"/>
      <c r="EA28" s="42"/>
      <c r="EB28" s="42"/>
      <c r="EC28" s="42"/>
      <c r="ED28" s="42"/>
      <c r="EE28" s="42"/>
      <c r="EF28" s="42"/>
      <c r="EG28" s="42"/>
      <c r="EH28" s="42"/>
      <c r="EI28" s="42"/>
      <c r="EJ28" s="42"/>
      <c r="EK28" s="42"/>
      <c r="EL28" s="42"/>
      <c r="EM28" s="42"/>
      <c r="EN28" s="42"/>
      <c r="EO28" s="42"/>
      <c r="EP28" s="42"/>
      <c r="EQ28" s="42"/>
      <c r="ER28" s="42"/>
      <c r="ES28" s="42"/>
      <c r="ET28" s="42"/>
      <c r="EU28" s="42"/>
      <c r="EV28" s="42"/>
      <c r="EW28" s="42"/>
      <c r="EX28" s="42"/>
      <c r="EY28" s="42"/>
      <c r="EZ28" s="42"/>
      <c r="FA28" s="42"/>
      <c r="FB28" s="42"/>
      <c r="FC28" s="42"/>
      <c r="FD28" s="42"/>
    </row>
    <row r="29" spans="1:160" s="16" customFormat="1" x14ac:dyDescent="0.3">
      <c r="A29" s="66" t="s">
        <v>15</v>
      </c>
      <c r="B29" s="67">
        <v>44331</v>
      </c>
      <c r="C29" s="68">
        <v>74575</v>
      </c>
      <c r="D29" s="69">
        <f t="shared" si="27"/>
        <v>75320.75</v>
      </c>
      <c r="E29" s="120" t="s">
        <v>14</v>
      </c>
      <c r="F29" s="121" t="s">
        <v>14</v>
      </c>
      <c r="G29" s="251">
        <f>SUM($I$6:I29)</f>
        <v>12062</v>
      </c>
      <c r="H29" s="252">
        <f>SUM($I$6:I29)-SUM($AB$6:AF29)</f>
        <v>5048</v>
      </c>
      <c r="I29" s="70">
        <f t="shared" si="31"/>
        <v>400</v>
      </c>
      <c r="J29" s="70">
        <f t="shared" si="8"/>
        <v>0</v>
      </c>
      <c r="K29" s="101"/>
      <c r="L29" s="102"/>
      <c r="M29" s="102"/>
      <c r="N29" s="102"/>
      <c r="O29" s="102"/>
      <c r="P29" s="102"/>
      <c r="Q29" s="102"/>
      <c r="R29" s="102"/>
      <c r="S29" s="261"/>
      <c r="T29" s="261"/>
      <c r="U29" s="261"/>
      <c r="V29" s="261"/>
      <c r="W29" s="102"/>
      <c r="X29" s="102"/>
      <c r="Y29" s="102"/>
      <c r="Z29" s="102"/>
      <c r="AA29" s="102"/>
      <c r="AB29" s="102"/>
      <c r="AC29" s="102"/>
      <c r="AD29" s="102"/>
      <c r="AE29" s="102"/>
      <c r="AF29" s="103">
        <v>400</v>
      </c>
      <c r="AG29" s="71"/>
      <c r="AH29" s="42"/>
      <c r="AI29" s="42"/>
      <c r="AJ29" s="42"/>
      <c r="AK29" s="42"/>
      <c r="AL29" s="42"/>
      <c r="AM29" s="42"/>
      <c r="AN29" s="42"/>
      <c r="AO29" s="42"/>
      <c r="AP29" s="42"/>
      <c r="AQ29" s="42"/>
      <c r="AR29" s="42"/>
      <c r="AS29" s="42"/>
      <c r="AT29" s="42"/>
      <c r="AU29" s="42"/>
      <c r="AV29" s="42"/>
      <c r="AW29" s="42"/>
      <c r="AX29" s="42"/>
      <c r="AY29" s="42"/>
      <c r="AZ29" s="42"/>
      <c r="BA29" s="42"/>
      <c r="BB29" s="42"/>
      <c r="BC29" s="42"/>
      <c r="BD29" s="42"/>
      <c r="BE29" s="42"/>
      <c r="BF29" s="42"/>
      <c r="BG29" s="42"/>
      <c r="BH29" s="42"/>
      <c r="BI29" s="42"/>
      <c r="BJ29" s="42"/>
      <c r="BK29" s="42"/>
      <c r="BL29" s="42"/>
      <c r="BM29" s="42"/>
      <c r="BN29" s="42"/>
      <c r="BO29" s="42"/>
      <c r="BP29" s="42"/>
      <c r="BQ29" s="42"/>
      <c r="BR29" s="42"/>
      <c r="BS29" s="42"/>
      <c r="BT29" s="42"/>
      <c r="BU29" s="42"/>
      <c r="BV29" s="42"/>
      <c r="BW29" s="42"/>
      <c r="BX29" s="42"/>
      <c r="BY29" s="42"/>
      <c r="BZ29" s="42"/>
      <c r="CA29" s="42"/>
      <c r="CB29" s="42"/>
      <c r="CC29" s="42"/>
      <c r="CD29" s="42"/>
      <c r="CE29" s="42"/>
      <c r="CF29" s="42"/>
      <c r="CG29" s="42"/>
      <c r="CH29" s="42"/>
      <c r="CI29" s="42"/>
      <c r="CJ29" s="42"/>
      <c r="CK29" s="42"/>
      <c r="CL29" s="42"/>
      <c r="CM29" s="42"/>
      <c r="CN29" s="42"/>
      <c r="CO29" s="42"/>
      <c r="CP29" s="42"/>
      <c r="CQ29" s="42"/>
      <c r="CR29" s="42"/>
      <c r="CS29" s="42"/>
      <c r="CT29" s="42"/>
      <c r="CU29" s="42"/>
      <c r="CV29" s="42"/>
      <c r="CW29" s="42"/>
      <c r="CX29" s="42"/>
      <c r="CY29" s="42"/>
      <c r="CZ29" s="42"/>
      <c r="DA29" s="42"/>
      <c r="DB29" s="42"/>
      <c r="DC29" s="42"/>
      <c r="DD29" s="42"/>
      <c r="DE29" s="42"/>
      <c r="DF29" s="42"/>
      <c r="DG29" s="42"/>
      <c r="DH29" s="42"/>
      <c r="DI29" s="42"/>
      <c r="DJ29" s="42"/>
      <c r="DK29" s="42"/>
      <c r="DL29" s="42"/>
      <c r="DM29" s="42"/>
      <c r="DN29" s="42"/>
      <c r="DO29" s="42"/>
      <c r="DP29" s="42"/>
      <c r="DQ29" s="42"/>
      <c r="DR29" s="42"/>
      <c r="DS29" s="42"/>
      <c r="DT29" s="42"/>
      <c r="DU29" s="42"/>
      <c r="DV29" s="42"/>
      <c r="DW29" s="42"/>
      <c r="DX29" s="42"/>
      <c r="DY29" s="42"/>
      <c r="DZ29" s="42"/>
      <c r="EA29" s="42"/>
      <c r="EB29" s="42"/>
      <c r="EC29" s="42"/>
      <c r="ED29" s="42"/>
      <c r="EE29" s="42"/>
      <c r="EF29" s="42"/>
      <c r="EG29" s="42"/>
      <c r="EH29" s="42"/>
      <c r="EI29" s="42"/>
      <c r="EJ29" s="42"/>
      <c r="EK29" s="42"/>
      <c r="EL29" s="42"/>
      <c r="EM29" s="42"/>
      <c r="EN29" s="42"/>
      <c r="EO29" s="42"/>
      <c r="EP29" s="42"/>
      <c r="EQ29" s="42"/>
      <c r="ER29" s="42"/>
      <c r="ES29" s="42"/>
      <c r="ET29" s="42"/>
      <c r="EU29" s="42"/>
      <c r="EV29" s="42"/>
      <c r="EW29" s="42"/>
      <c r="EX29" s="42"/>
      <c r="EY29" s="42"/>
      <c r="EZ29" s="42"/>
      <c r="FA29" s="42"/>
      <c r="FB29" s="42"/>
      <c r="FC29" s="42"/>
      <c r="FD29" s="42"/>
    </row>
    <row r="30" spans="1:160" s="7" customFormat="1" ht="12.75" customHeight="1" x14ac:dyDescent="0.3">
      <c r="A30" s="77" t="s">
        <v>181</v>
      </c>
      <c r="B30" s="78">
        <v>44380</v>
      </c>
      <c r="C30" s="79">
        <v>94706</v>
      </c>
      <c r="D30" s="75">
        <f t="shared" si="27"/>
        <v>95653.06</v>
      </c>
      <c r="E30" s="226">
        <f t="shared" ref="E30:E31" si="32">+G30/D30*100</f>
        <v>13.47369336642236</v>
      </c>
      <c r="F30" s="80">
        <f t="shared" ref="F30" si="33">+H30/D30*100</f>
        <v>6.0886708694944005</v>
      </c>
      <c r="G30" s="254">
        <f>SUM($I$6:I30)</f>
        <v>12888</v>
      </c>
      <c r="H30" s="255">
        <f>SUM($I$6:I30)-SUM($AB$6:AF30)</f>
        <v>5824</v>
      </c>
      <c r="I30" s="210">
        <f t="shared" ref="I30:J30" si="34">SUM(K30:AF30)</f>
        <v>826</v>
      </c>
      <c r="J30" s="210">
        <f t="shared" si="8"/>
        <v>714</v>
      </c>
      <c r="K30" s="111">
        <v>62</v>
      </c>
      <c r="L30" s="112">
        <v>20</v>
      </c>
      <c r="M30" s="112">
        <v>18</v>
      </c>
      <c r="N30" s="112">
        <v>45</v>
      </c>
      <c r="O30" s="112"/>
      <c r="P30" s="112">
        <v>73</v>
      </c>
      <c r="Q30" s="109">
        <v>350</v>
      </c>
      <c r="R30" s="109"/>
      <c r="S30" s="112"/>
      <c r="T30" s="112"/>
      <c r="U30" s="112">
        <v>58</v>
      </c>
      <c r="V30" s="112"/>
      <c r="W30" s="109"/>
      <c r="X30" s="109"/>
      <c r="Y30" s="109"/>
      <c r="Z30" s="109"/>
      <c r="AA30" s="112">
        <v>150</v>
      </c>
      <c r="AB30" s="126">
        <v>50</v>
      </c>
      <c r="AC30" s="126"/>
      <c r="AD30" s="126"/>
      <c r="AE30" s="112"/>
      <c r="AF30" s="113"/>
      <c r="AG30" s="298" t="s">
        <v>167</v>
      </c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9"/>
      <c r="DQ30" s="9"/>
      <c r="DR30" s="9"/>
      <c r="DS30" s="9"/>
      <c r="DT30" s="9"/>
      <c r="DU30" s="9"/>
      <c r="DV30" s="9"/>
      <c r="DW30" s="9"/>
      <c r="DX30" s="9"/>
      <c r="DY30" s="9"/>
      <c r="DZ30" s="9"/>
      <c r="EA30" s="9"/>
      <c r="EB30" s="9"/>
      <c r="EC30" s="9"/>
      <c r="ED30" s="9"/>
      <c r="EE30" s="9"/>
      <c r="EF30" s="9"/>
      <c r="EG30" s="9"/>
      <c r="EH30" s="9"/>
      <c r="EI30" s="9"/>
      <c r="EJ30" s="9"/>
      <c r="EK30" s="9"/>
      <c r="EL30" s="9"/>
      <c r="EM30" s="9"/>
      <c r="EN30" s="9"/>
      <c r="EO30" s="9"/>
      <c r="EP30" s="9"/>
      <c r="EQ30" s="9"/>
      <c r="ER30" s="9"/>
      <c r="ES30" s="9"/>
      <c r="ET30" s="9"/>
      <c r="EU30" s="9"/>
      <c r="EV30" s="9"/>
      <c r="EW30" s="9"/>
      <c r="EX30" s="9"/>
      <c r="EY30" s="9"/>
      <c r="EZ30" s="9"/>
      <c r="FA30" s="9"/>
      <c r="FB30" s="9"/>
      <c r="FC30" s="9"/>
      <c r="FD30" s="9"/>
    </row>
    <row r="31" spans="1:160" s="16" customFormat="1" x14ac:dyDescent="0.3">
      <c r="A31" s="81" t="s">
        <v>17</v>
      </c>
      <c r="B31" s="82">
        <v>44393</v>
      </c>
      <c r="C31" s="134">
        <v>95680</v>
      </c>
      <c r="D31" s="83">
        <f>+C31*1.01</f>
        <v>96636.800000000003</v>
      </c>
      <c r="E31" s="132">
        <f t="shared" si="32"/>
        <v>13.419318520480811</v>
      </c>
      <c r="F31" s="133">
        <f>+H31/D31*100</f>
        <v>6.1094738236365442</v>
      </c>
      <c r="G31" s="257">
        <f>SUM($I$6:I31)</f>
        <v>12968</v>
      </c>
      <c r="H31" s="258">
        <f>SUM($I$6:I31)-SUM($AB$6:AF31)</f>
        <v>5904</v>
      </c>
      <c r="I31" s="195">
        <f t="shared" ref="I31:J32" si="35">SUM(K31:AF31)</f>
        <v>80</v>
      </c>
      <c r="J31" s="195">
        <f t="shared" si="8"/>
        <v>80</v>
      </c>
      <c r="K31" s="119"/>
      <c r="L31" s="114"/>
      <c r="M31" s="114"/>
      <c r="N31" s="114"/>
      <c r="O31" s="114"/>
      <c r="P31" s="114"/>
      <c r="Q31" s="114"/>
      <c r="R31" s="114">
        <v>80</v>
      </c>
      <c r="S31" s="114"/>
      <c r="T31" s="114"/>
      <c r="U31" s="114"/>
      <c r="V31" s="114"/>
      <c r="W31" s="114"/>
      <c r="X31" s="114"/>
      <c r="Y31" s="114"/>
      <c r="Z31" s="114"/>
      <c r="AA31" s="114"/>
      <c r="AB31" s="114"/>
      <c r="AC31" s="114"/>
      <c r="AD31" s="114"/>
      <c r="AE31" s="114"/>
      <c r="AF31" s="115"/>
      <c r="AG31" s="260"/>
      <c r="AH31" s="42"/>
      <c r="AI31" s="42"/>
      <c r="AJ31" s="42"/>
      <c r="AK31" s="42"/>
      <c r="AL31" s="42"/>
      <c r="AM31" s="42"/>
      <c r="AN31" s="42"/>
      <c r="AO31" s="42"/>
      <c r="AP31" s="42"/>
      <c r="AQ31" s="42"/>
      <c r="AR31" s="42"/>
      <c r="AS31" s="42"/>
      <c r="AT31" s="42"/>
      <c r="AU31" s="42"/>
      <c r="AV31" s="42"/>
      <c r="AW31" s="42"/>
      <c r="AX31" s="42"/>
      <c r="AY31" s="42"/>
      <c r="AZ31" s="42"/>
      <c r="BA31" s="42"/>
      <c r="BB31" s="42"/>
      <c r="BC31" s="42"/>
      <c r="BD31" s="42"/>
      <c r="BE31" s="42"/>
      <c r="BF31" s="42"/>
      <c r="BG31" s="42"/>
      <c r="BH31" s="42"/>
      <c r="BI31" s="42"/>
      <c r="BJ31" s="42"/>
      <c r="BK31" s="42"/>
      <c r="BL31" s="42"/>
      <c r="BM31" s="42"/>
      <c r="BN31" s="42"/>
      <c r="BO31" s="42"/>
      <c r="BP31" s="42"/>
      <c r="BQ31" s="42"/>
      <c r="BR31" s="42"/>
      <c r="BS31" s="42"/>
      <c r="BT31" s="42"/>
      <c r="BU31" s="42"/>
      <c r="BV31" s="42"/>
      <c r="BW31" s="42"/>
      <c r="BX31" s="42"/>
      <c r="BY31" s="42"/>
      <c r="BZ31" s="42"/>
      <c r="CA31" s="42"/>
      <c r="CB31" s="42"/>
      <c r="CC31" s="42"/>
      <c r="CD31" s="42"/>
      <c r="CE31" s="42"/>
      <c r="CF31" s="42"/>
      <c r="CG31" s="42"/>
      <c r="CH31" s="42"/>
      <c r="CI31" s="42"/>
      <c r="CJ31" s="42"/>
      <c r="CK31" s="42"/>
      <c r="CL31" s="42"/>
      <c r="CM31" s="42"/>
      <c r="CN31" s="42"/>
      <c r="CO31" s="42"/>
      <c r="CP31" s="42"/>
      <c r="CQ31" s="42"/>
      <c r="CR31" s="42"/>
      <c r="CS31" s="42"/>
      <c r="CT31" s="42"/>
      <c r="CU31" s="42"/>
      <c r="CV31" s="42"/>
      <c r="CW31" s="42"/>
      <c r="CX31" s="42"/>
      <c r="CY31" s="42"/>
      <c r="CZ31" s="42"/>
      <c r="DA31" s="42"/>
      <c r="DB31" s="42"/>
      <c r="DC31" s="42"/>
      <c r="DD31" s="42"/>
      <c r="DE31" s="42"/>
      <c r="DF31" s="42"/>
      <c r="DG31" s="42"/>
      <c r="DH31" s="42"/>
      <c r="DI31" s="42"/>
      <c r="DJ31" s="42"/>
      <c r="DK31" s="42"/>
      <c r="DL31" s="42"/>
      <c r="DM31" s="42"/>
      <c r="DN31" s="42"/>
      <c r="DO31" s="42"/>
      <c r="DP31" s="42"/>
      <c r="DQ31" s="42"/>
      <c r="DR31" s="42"/>
      <c r="DS31" s="42"/>
      <c r="DT31" s="42"/>
      <c r="DU31" s="42"/>
      <c r="DV31" s="42"/>
      <c r="DW31" s="42"/>
      <c r="DX31" s="42"/>
      <c r="DY31" s="42"/>
      <c r="DZ31" s="42"/>
      <c r="EA31" s="42"/>
      <c r="EB31" s="42"/>
      <c r="EC31" s="42"/>
      <c r="ED31" s="42"/>
      <c r="EE31" s="42"/>
      <c r="EF31" s="42"/>
      <c r="EG31" s="42"/>
      <c r="EH31" s="42"/>
      <c r="EI31" s="42"/>
      <c r="EJ31" s="42"/>
      <c r="EK31" s="42"/>
      <c r="EL31" s="42"/>
      <c r="EM31" s="42"/>
      <c r="EN31" s="42"/>
      <c r="EO31" s="42"/>
      <c r="EP31" s="42"/>
      <c r="EQ31" s="42"/>
      <c r="ER31" s="42"/>
      <c r="ES31" s="42"/>
      <c r="ET31" s="42"/>
      <c r="EU31" s="42"/>
      <c r="EV31" s="42"/>
      <c r="EW31" s="42"/>
      <c r="EX31" s="42"/>
      <c r="EY31" s="42"/>
      <c r="EZ31" s="42"/>
      <c r="FA31" s="42"/>
      <c r="FB31" s="42"/>
      <c r="FC31" s="42"/>
      <c r="FD31" s="42"/>
    </row>
    <row r="32" spans="1:160" s="9" customFormat="1" ht="13.5" customHeight="1" x14ac:dyDescent="0.3">
      <c r="A32" s="77" t="s">
        <v>182</v>
      </c>
      <c r="B32" s="78">
        <v>44474</v>
      </c>
      <c r="C32" s="79">
        <v>108634</v>
      </c>
      <c r="D32" s="75">
        <f t="shared" ref="D32" si="36">+C32*1.01</f>
        <v>109720.34</v>
      </c>
      <c r="E32" s="226">
        <f t="shared" ref="E32:E33" si="37">+G32/D32*100</f>
        <v>11.910280263440672</v>
      </c>
      <c r="F32" s="80">
        <f t="shared" ref="F32" si="38">+H32/D32*100</f>
        <v>5.4720938706533353</v>
      </c>
      <c r="G32" s="254">
        <f>SUM($I$6:I32)</f>
        <v>13068</v>
      </c>
      <c r="H32" s="255">
        <f>SUM($I$6:I32)-SUM($AB$6:AF32)</f>
        <v>6004</v>
      </c>
      <c r="I32" s="210">
        <f t="shared" si="35"/>
        <v>100</v>
      </c>
      <c r="J32" s="210">
        <f t="shared" si="8"/>
        <v>38</v>
      </c>
      <c r="K32" s="111">
        <v>62</v>
      </c>
      <c r="L32" s="112">
        <v>20</v>
      </c>
      <c r="M32" s="112">
        <v>18</v>
      </c>
      <c r="N32" s="112"/>
      <c r="O32" s="112"/>
      <c r="P32" s="112"/>
      <c r="Q32" s="109"/>
      <c r="R32" s="109"/>
      <c r="S32" s="112"/>
      <c r="T32" s="112"/>
      <c r="U32" s="112"/>
      <c r="V32" s="112"/>
      <c r="W32" s="109"/>
      <c r="X32" s="109"/>
      <c r="Y32" s="109"/>
      <c r="Z32" s="109"/>
      <c r="AA32" s="112"/>
      <c r="AB32" s="126"/>
      <c r="AC32" s="126"/>
      <c r="AD32" s="126"/>
      <c r="AE32" s="112"/>
      <c r="AF32" s="113"/>
      <c r="AG32" s="299" t="s">
        <v>168</v>
      </c>
    </row>
    <row r="33" spans="1:160" s="16" customFormat="1" x14ac:dyDescent="0.3">
      <c r="A33" s="81" t="s">
        <v>17</v>
      </c>
      <c r="B33" s="82">
        <v>44513</v>
      </c>
      <c r="C33" s="134">
        <v>114326</v>
      </c>
      <c r="D33" s="83">
        <f>+C33*1.01</f>
        <v>115469.26</v>
      </c>
      <c r="E33" s="132">
        <f t="shared" si="37"/>
        <v>11.798811216076038</v>
      </c>
      <c r="F33" s="133">
        <f>+H33/D33*100</f>
        <v>5.5512610022788751</v>
      </c>
      <c r="G33" s="257">
        <f>SUM($I$6:I33)</f>
        <v>13624</v>
      </c>
      <c r="H33" s="258">
        <f>SUM($I$6:I33)-SUM($AB$6:AF33)</f>
        <v>6410</v>
      </c>
      <c r="I33" s="195">
        <f t="shared" ref="I33:J34" si="39">SUM(K33:AF33)</f>
        <v>556</v>
      </c>
      <c r="J33" s="195">
        <f t="shared" si="8"/>
        <v>406</v>
      </c>
      <c r="K33" s="119"/>
      <c r="L33" s="114"/>
      <c r="M33" s="114"/>
      <c r="N33" s="114"/>
      <c r="O33" s="114"/>
      <c r="P33" s="114"/>
      <c r="Q33" s="114">
        <v>366</v>
      </c>
      <c r="R33" s="114"/>
      <c r="S33" s="114"/>
      <c r="T33" s="114"/>
      <c r="U33" s="114"/>
      <c r="V33" s="114"/>
      <c r="W33" s="114"/>
      <c r="X33" s="114"/>
      <c r="Y33" s="114"/>
      <c r="Z33" s="114"/>
      <c r="AA33" s="114">
        <v>40</v>
      </c>
      <c r="AB33" s="114">
        <v>150</v>
      </c>
      <c r="AC33" s="114"/>
      <c r="AD33" s="114"/>
      <c r="AE33" s="114"/>
      <c r="AF33" s="115"/>
      <c r="AG33" s="260" t="s">
        <v>172</v>
      </c>
      <c r="AH33" s="42"/>
      <c r="AI33" s="42"/>
      <c r="AJ33" s="42"/>
      <c r="AK33" s="42"/>
      <c r="AL33" s="42"/>
      <c r="AM33" s="42"/>
      <c r="AN33" s="42"/>
      <c r="AO33" s="42"/>
      <c r="AP33" s="42"/>
      <c r="AQ33" s="42"/>
      <c r="AR33" s="42"/>
      <c r="AS33" s="42"/>
      <c r="AT33" s="42"/>
      <c r="AU33" s="42"/>
      <c r="AV33" s="42"/>
      <c r="AW33" s="42"/>
      <c r="AX33" s="42"/>
      <c r="AY33" s="42"/>
      <c r="AZ33" s="42"/>
      <c r="BA33" s="42"/>
      <c r="BB33" s="42"/>
      <c r="BC33" s="42"/>
      <c r="BD33" s="42"/>
      <c r="BE33" s="42"/>
      <c r="BF33" s="42"/>
      <c r="BG33" s="42"/>
      <c r="BH33" s="42"/>
      <c r="BI33" s="42"/>
      <c r="BJ33" s="42"/>
      <c r="BK33" s="42"/>
      <c r="BL33" s="42"/>
      <c r="BM33" s="42"/>
      <c r="BN33" s="42"/>
      <c r="BO33" s="42"/>
      <c r="BP33" s="42"/>
      <c r="BQ33" s="42"/>
      <c r="BR33" s="42"/>
      <c r="BS33" s="42"/>
      <c r="BT33" s="42"/>
      <c r="BU33" s="42"/>
      <c r="BV33" s="42"/>
      <c r="BW33" s="42"/>
      <c r="BX33" s="42"/>
      <c r="BY33" s="42"/>
      <c r="BZ33" s="42"/>
      <c r="CA33" s="42"/>
      <c r="CB33" s="42"/>
      <c r="CC33" s="42"/>
      <c r="CD33" s="42"/>
      <c r="CE33" s="42"/>
      <c r="CF33" s="42"/>
      <c r="CG33" s="42"/>
      <c r="CH33" s="42"/>
      <c r="CI33" s="42"/>
      <c r="CJ33" s="42"/>
      <c r="CK33" s="42"/>
      <c r="CL33" s="42"/>
      <c r="CM33" s="42"/>
      <c r="CN33" s="42"/>
      <c r="CO33" s="42"/>
      <c r="CP33" s="42"/>
      <c r="CQ33" s="42"/>
      <c r="CR33" s="42"/>
      <c r="CS33" s="42"/>
      <c r="CT33" s="42"/>
      <c r="CU33" s="42"/>
      <c r="CV33" s="42"/>
      <c r="CW33" s="42"/>
      <c r="CX33" s="42"/>
      <c r="CY33" s="42"/>
      <c r="CZ33" s="42"/>
      <c r="DA33" s="42"/>
      <c r="DB33" s="42"/>
      <c r="DC33" s="42"/>
      <c r="DD33" s="42"/>
      <c r="DE33" s="42"/>
      <c r="DF33" s="42"/>
      <c r="DG33" s="42"/>
      <c r="DH33" s="42"/>
      <c r="DI33" s="42"/>
      <c r="DJ33" s="42"/>
      <c r="DK33" s="42"/>
      <c r="DL33" s="42"/>
      <c r="DM33" s="42"/>
      <c r="DN33" s="42"/>
      <c r="DO33" s="42"/>
      <c r="DP33" s="42"/>
      <c r="DQ33" s="42"/>
      <c r="DR33" s="42"/>
      <c r="DS33" s="42"/>
      <c r="DT33" s="42"/>
      <c r="DU33" s="42"/>
      <c r="DV33" s="42"/>
      <c r="DW33" s="42"/>
      <c r="DX33" s="42"/>
      <c r="DY33" s="42"/>
      <c r="DZ33" s="42"/>
      <c r="EA33" s="42"/>
      <c r="EB33" s="42"/>
      <c r="EC33" s="42"/>
      <c r="ED33" s="42"/>
      <c r="EE33" s="42"/>
      <c r="EF33" s="42"/>
      <c r="EG33" s="42"/>
      <c r="EH33" s="42"/>
      <c r="EI33" s="42"/>
      <c r="EJ33" s="42"/>
      <c r="EK33" s="42"/>
      <c r="EL33" s="42"/>
      <c r="EM33" s="42"/>
      <c r="EN33" s="42"/>
      <c r="EO33" s="42"/>
      <c r="EP33" s="42"/>
      <c r="EQ33" s="42"/>
      <c r="ER33" s="42"/>
      <c r="ES33" s="42"/>
      <c r="ET33" s="42"/>
      <c r="EU33" s="42"/>
      <c r="EV33" s="42"/>
      <c r="EW33" s="42"/>
      <c r="EX33" s="42"/>
      <c r="EY33" s="42"/>
      <c r="EZ33" s="42"/>
      <c r="FA33" s="42"/>
      <c r="FB33" s="42"/>
      <c r="FC33" s="42"/>
      <c r="FD33" s="42"/>
    </row>
    <row r="34" spans="1:160" s="9" customFormat="1" ht="13.5" customHeight="1" x14ac:dyDescent="0.35">
      <c r="A34" s="77" t="s">
        <v>183</v>
      </c>
      <c r="B34" s="78">
        <v>44551</v>
      </c>
      <c r="C34" s="291">
        <v>120000</v>
      </c>
      <c r="D34" s="75">
        <f t="shared" ref="D34" si="40">+C34*1.01</f>
        <v>121200</v>
      </c>
      <c r="E34" s="226">
        <f t="shared" ref="E34" si="41">+G34/D34*100</f>
        <v>11.240924092409241</v>
      </c>
      <c r="F34" s="80">
        <f t="shared" ref="F34" si="42">+H34/D34*100</f>
        <v>5.2887788778877889</v>
      </c>
      <c r="G34" s="254">
        <f>SUM($I$6:I34)</f>
        <v>13624</v>
      </c>
      <c r="H34" s="255">
        <f>SUM($I$6:I34)-SUM($AB$6:AF34)</f>
        <v>6410</v>
      </c>
      <c r="I34" s="210">
        <f t="shared" si="39"/>
        <v>0</v>
      </c>
      <c r="J34" s="210">
        <f t="shared" si="8"/>
        <v>0</v>
      </c>
      <c r="K34" s="111"/>
      <c r="L34" s="112"/>
      <c r="M34" s="112"/>
      <c r="N34" s="112"/>
      <c r="O34" s="112"/>
      <c r="P34" s="112"/>
      <c r="Q34" s="109"/>
      <c r="R34" s="109"/>
      <c r="S34" s="112"/>
      <c r="T34" s="112"/>
      <c r="U34" s="112"/>
      <c r="V34" s="112"/>
      <c r="W34" s="109"/>
      <c r="X34" s="109"/>
      <c r="Y34" s="109"/>
      <c r="Z34" s="109"/>
      <c r="AA34" s="112"/>
      <c r="AB34" s="126"/>
      <c r="AC34" s="126"/>
      <c r="AD34" s="126"/>
      <c r="AE34" s="112"/>
      <c r="AF34" s="113"/>
      <c r="AG34" s="271"/>
    </row>
    <row r="35" spans="1:160" s="9" customFormat="1" x14ac:dyDescent="0.3">
      <c r="A35" s="241"/>
      <c r="B35" s="232"/>
      <c r="C35" s="12"/>
      <c r="D35" s="233"/>
      <c r="E35" s="234"/>
      <c r="F35" s="235"/>
      <c r="G35" s="233"/>
      <c r="H35" s="236"/>
      <c r="I35" s="237"/>
      <c r="J35" s="237"/>
      <c r="K35" s="238"/>
      <c r="L35" s="238"/>
      <c r="M35" s="238"/>
      <c r="N35" s="238"/>
      <c r="O35" s="238"/>
      <c r="P35" s="238"/>
      <c r="AA35" s="238"/>
      <c r="AB35" s="239"/>
      <c r="AC35" s="239"/>
      <c r="AD35" s="239"/>
      <c r="AE35" s="238"/>
      <c r="AF35" s="238"/>
      <c r="AG35" s="240"/>
    </row>
    <row r="36" spans="1:160" s="9" customFormat="1" x14ac:dyDescent="0.3">
      <c r="A36" s="241"/>
      <c r="B36" s="232"/>
      <c r="C36" s="12"/>
      <c r="D36" s="233"/>
      <c r="E36" s="234"/>
      <c r="F36" s="235"/>
      <c r="G36" s="233"/>
      <c r="H36" s="236"/>
      <c r="I36" s="237"/>
      <c r="J36" s="237"/>
      <c r="K36" s="238"/>
      <c r="L36" s="238"/>
      <c r="M36" s="238"/>
      <c r="N36" s="238"/>
      <c r="O36" s="238"/>
      <c r="P36" s="238"/>
      <c r="AA36" s="238"/>
      <c r="AB36" s="239"/>
      <c r="AC36" s="239"/>
      <c r="AD36" s="239"/>
      <c r="AE36" s="238"/>
      <c r="AF36" s="238"/>
      <c r="AG36" s="240"/>
    </row>
    <row r="37" spans="1:160" s="9" customFormat="1" x14ac:dyDescent="0.3">
      <c r="A37" s="241"/>
      <c r="B37" s="232"/>
      <c r="C37" s="12"/>
      <c r="D37" s="233"/>
      <c r="E37" s="234"/>
      <c r="F37" s="235"/>
      <c r="G37" s="233"/>
      <c r="H37" s="236"/>
      <c r="I37" s="237"/>
      <c r="J37" s="237"/>
      <c r="K37" s="238"/>
      <c r="L37" s="238"/>
      <c r="M37" s="238"/>
      <c r="N37" s="238"/>
      <c r="O37" s="238"/>
      <c r="P37" s="238"/>
      <c r="AA37" s="238"/>
      <c r="AB37" s="239"/>
      <c r="AC37" s="239"/>
      <c r="AD37" s="239"/>
      <c r="AE37" s="238"/>
      <c r="AF37" s="238"/>
      <c r="AG37" s="240"/>
    </row>
    <row r="38" spans="1:160" s="9" customFormat="1" x14ac:dyDescent="0.3">
      <c r="A38" s="241"/>
      <c r="B38" s="232"/>
      <c r="C38" s="12"/>
      <c r="D38" s="233"/>
      <c r="E38" s="234"/>
      <c r="F38" s="235"/>
      <c r="G38" s="233"/>
      <c r="H38" s="236"/>
      <c r="I38" s="237"/>
      <c r="J38" s="237"/>
      <c r="K38" s="238"/>
      <c r="L38" s="238"/>
      <c r="O38" s="238"/>
      <c r="P38" s="238"/>
      <c r="AA38" s="238"/>
      <c r="AB38" s="239"/>
      <c r="AC38" s="239"/>
      <c r="AD38" s="239"/>
      <c r="AE38" s="238"/>
      <c r="AF38" s="238"/>
      <c r="AG38" s="240"/>
    </row>
    <row r="39" spans="1:160" s="9" customFormat="1" x14ac:dyDescent="0.3">
      <c r="A39" s="241"/>
      <c r="B39" s="232"/>
      <c r="C39" s="12"/>
      <c r="D39" s="233"/>
      <c r="E39" s="234"/>
      <c r="F39" s="235"/>
      <c r="G39" s="233"/>
      <c r="H39" s="236"/>
      <c r="I39" s="237"/>
      <c r="J39" s="237"/>
      <c r="K39" s="238"/>
      <c r="L39" s="238"/>
      <c r="O39" s="238"/>
      <c r="P39" s="238"/>
      <c r="AA39" s="238"/>
      <c r="AB39" s="239"/>
      <c r="AC39" s="239"/>
      <c r="AD39" s="239"/>
      <c r="AE39" s="238"/>
      <c r="AF39" s="238"/>
      <c r="AG39" s="240"/>
    </row>
    <row r="40" spans="1:160" s="9" customFormat="1" x14ac:dyDescent="0.3">
      <c r="A40" s="241"/>
      <c r="B40" s="232"/>
      <c r="C40" s="12"/>
      <c r="D40" s="233"/>
      <c r="E40" s="234"/>
      <c r="F40" s="235"/>
      <c r="G40" s="233"/>
      <c r="H40" s="236"/>
      <c r="I40" s="237"/>
      <c r="J40" s="237"/>
      <c r="K40" s="238"/>
      <c r="L40" s="238"/>
      <c r="O40" s="238"/>
      <c r="P40" s="238"/>
      <c r="AA40" s="238"/>
      <c r="AB40" s="239"/>
      <c r="AC40" s="239"/>
      <c r="AD40" s="239"/>
      <c r="AE40" s="238"/>
      <c r="AF40" s="238"/>
      <c r="AG40" s="240"/>
    </row>
    <row r="41" spans="1:160" s="9" customFormat="1" x14ac:dyDescent="0.3">
      <c r="A41" s="241"/>
      <c r="B41" s="232"/>
      <c r="C41" s="12"/>
      <c r="D41" s="233"/>
      <c r="E41" s="234"/>
      <c r="F41" s="235"/>
      <c r="G41" s="233"/>
      <c r="H41" s="236"/>
      <c r="I41" s="237"/>
      <c r="J41" s="237"/>
      <c r="K41" s="238"/>
      <c r="L41" s="238"/>
      <c r="O41" s="238"/>
      <c r="P41" s="238"/>
      <c r="AA41" s="238"/>
      <c r="AB41" s="239"/>
      <c r="AC41" s="239"/>
      <c r="AD41" s="239"/>
      <c r="AE41" s="238"/>
      <c r="AF41" s="238"/>
      <c r="AG41" s="240"/>
    </row>
    <row r="42" spans="1:160" s="9" customFormat="1" x14ac:dyDescent="0.3">
      <c r="A42" s="241"/>
      <c r="B42" s="232"/>
      <c r="C42" s="12"/>
      <c r="D42" s="233"/>
      <c r="E42" s="234"/>
      <c r="F42" s="235"/>
      <c r="G42" s="233"/>
      <c r="H42" s="236"/>
      <c r="I42" s="237"/>
      <c r="J42" s="237"/>
      <c r="K42" s="238"/>
      <c r="L42" s="238"/>
      <c r="M42" s="238"/>
      <c r="N42" s="238"/>
      <c r="O42" s="238"/>
      <c r="P42" s="238"/>
      <c r="AA42" s="238"/>
      <c r="AB42" s="239"/>
      <c r="AC42" s="239"/>
      <c r="AD42" s="239"/>
      <c r="AE42" s="238"/>
      <c r="AF42" s="238"/>
      <c r="AG42" s="240"/>
    </row>
    <row r="43" spans="1:160" s="9" customFormat="1" x14ac:dyDescent="0.3">
      <c r="A43" s="241"/>
      <c r="B43" s="232"/>
      <c r="C43" s="12"/>
      <c r="D43" s="233"/>
      <c r="E43" s="234"/>
      <c r="F43" s="235"/>
      <c r="G43" s="233"/>
      <c r="H43" s="236"/>
      <c r="I43" s="237"/>
      <c r="J43" s="237"/>
      <c r="K43" s="238"/>
      <c r="L43" s="238"/>
      <c r="M43" s="238"/>
      <c r="N43" s="238"/>
      <c r="O43" s="238"/>
      <c r="P43" s="238"/>
      <c r="AA43" s="238"/>
      <c r="AB43" s="239"/>
      <c r="AC43" s="239"/>
      <c r="AD43" s="239"/>
      <c r="AE43" s="238"/>
      <c r="AF43" s="238"/>
      <c r="AG43" s="240"/>
    </row>
    <row r="44" spans="1:160" s="9" customFormat="1" x14ac:dyDescent="0.3">
      <c r="A44" s="241"/>
      <c r="B44" s="232"/>
      <c r="C44" s="12"/>
      <c r="D44" s="233"/>
      <c r="E44" s="234"/>
      <c r="F44" s="235"/>
      <c r="G44" s="233"/>
      <c r="H44" s="236"/>
      <c r="I44" s="237"/>
      <c r="J44" s="237"/>
      <c r="K44" s="238"/>
      <c r="L44" s="238"/>
      <c r="M44" s="238"/>
      <c r="N44" s="238"/>
      <c r="O44" s="238"/>
      <c r="P44" s="238"/>
      <c r="AA44" s="238"/>
      <c r="AB44" s="239"/>
      <c r="AC44" s="239"/>
      <c r="AD44" s="239"/>
      <c r="AE44" s="238"/>
      <c r="AF44" s="238"/>
      <c r="AG44" s="240"/>
    </row>
    <row r="45" spans="1:160" s="9" customFormat="1" x14ac:dyDescent="0.3">
      <c r="A45" s="241"/>
      <c r="B45" s="232"/>
      <c r="C45" s="12"/>
      <c r="D45" s="233"/>
      <c r="E45" s="234"/>
      <c r="F45" s="235"/>
      <c r="G45" s="233"/>
      <c r="H45" s="236"/>
      <c r="I45" s="237"/>
      <c r="J45" s="237"/>
      <c r="K45" s="238"/>
      <c r="L45" s="238"/>
      <c r="M45" s="238"/>
      <c r="N45" s="238"/>
      <c r="O45" s="238"/>
      <c r="P45" s="238"/>
      <c r="AA45" s="238"/>
      <c r="AB45" s="239"/>
      <c r="AC45" s="239"/>
      <c r="AD45" s="239"/>
      <c r="AE45" s="238"/>
      <c r="AF45" s="238"/>
      <c r="AG45" s="240"/>
    </row>
    <row r="46" spans="1:160" s="9" customFormat="1" x14ac:dyDescent="0.3">
      <c r="A46" s="241"/>
      <c r="B46" s="232"/>
      <c r="C46" s="12"/>
      <c r="D46" s="233"/>
      <c r="E46" s="234"/>
      <c r="F46" s="235"/>
      <c r="G46" s="233"/>
      <c r="H46" s="236"/>
      <c r="I46" s="237"/>
      <c r="J46" s="237"/>
      <c r="K46" s="238"/>
      <c r="L46" s="238"/>
      <c r="M46" s="238"/>
      <c r="N46" s="238"/>
      <c r="O46" s="238"/>
      <c r="P46" s="238"/>
      <c r="AA46" s="238"/>
      <c r="AB46" s="239"/>
      <c r="AC46" s="239"/>
      <c r="AD46" s="239"/>
      <c r="AE46" s="238"/>
      <c r="AF46" s="238"/>
      <c r="AG46" s="240"/>
    </row>
    <row r="47" spans="1:160" s="9" customFormat="1" x14ac:dyDescent="0.3">
      <c r="A47" s="241"/>
      <c r="B47" s="232"/>
      <c r="C47" s="12"/>
      <c r="D47" s="233"/>
      <c r="E47" s="234"/>
      <c r="F47" s="235"/>
      <c r="G47" s="233"/>
      <c r="H47" s="236"/>
      <c r="I47" s="237"/>
      <c r="J47" s="237"/>
      <c r="K47" s="238"/>
      <c r="L47" s="238"/>
      <c r="M47" s="238"/>
      <c r="N47" s="238"/>
      <c r="O47" s="238"/>
      <c r="P47" s="238"/>
      <c r="AA47" s="238"/>
      <c r="AB47" s="239"/>
      <c r="AC47" s="239"/>
      <c r="AD47" s="239"/>
      <c r="AE47" s="238"/>
      <c r="AF47" s="238"/>
      <c r="AG47" s="240"/>
    </row>
    <row r="48" spans="1:160" s="9" customFormat="1" x14ac:dyDescent="0.3">
      <c r="A48" s="241"/>
      <c r="B48" s="232"/>
      <c r="C48" s="12"/>
      <c r="D48" s="233"/>
      <c r="E48" s="234"/>
      <c r="F48" s="235"/>
      <c r="G48" s="233"/>
      <c r="H48" s="236"/>
      <c r="I48" s="237"/>
      <c r="J48" s="237"/>
      <c r="K48" s="238"/>
      <c r="L48" s="238"/>
      <c r="M48" s="238"/>
      <c r="N48" s="238"/>
      <c r="O48" s="238"/>
      <c r="P48" s="238"/>
      <c r="AA48" s="238"/>
      <c r="AB48" s="239"/>
      <c r="AC48" s="239"/>
      <c r="AD48" s="239"/>
      <c r="AE48" s="238"/>
      <c r="AF48" s="238"/>
      <c r="AG48" s="240"/>
    </row>
    <row r="49" spans="1:33" s="9" customFormat="1" x14ac:dyDescent="0.3">
      <c r="A49" s="241"/>
      <c r="B49" s="232"/>
      <c r="C49" s="12"/>
      <c r="D49" s="233"/>
      <c r="E49" s="234"/>
      <c r="F49" s="235"/>
      <c r="G49" s="233"/>
      <c r="H49" s="236"/>
      <c r="I49" s="237"/>
      <c r="J49" s="237"/>
      <c r="K49" s="238"/>
      <c r="L49" s="238"/>
      <c r="M49" s="238"/>
      <c r="N49" s="238"/>
      <c r="O49" s="238"/>
      <c r="P49" s="238"/>
      <c r="AA49" s="238"/>
      <c r="AB49" s="239"/>
      <c r="AC49" s="239"/>
      <c r="AD49" s="239"/>
      <c r="AE49" s="238"/>
      <c r="AF49" s="238"/>
      <c r="AG49" s="240"/>
    </row>
    <row r="50" spans="1:33" s="42" customFormat="1" ht="12.75" customHeight="1" x14ac:dyDescent="0.3">
      <c r="A50" s="23"/>
      <c r="B50" s="63"/>
      <c r="C50" s="64"/>
      <c r="D50" s="61"/>
      <c r="E50" s="56"/>
      <c r="F50" s="56"/>
      <c r="G50" s="57"/>
      <c r="H50" s="57"/>
      <c r="I50" s="57"/>
      <c r="J50" s="57"/>
      <c r="K50" s="58"/>
      <c r="L50" s="58"/>
      <c r="M50" s="58"/>
      <c r="N50" s="58"/>
      <c r="O50" s="58"/>
      <c r="P50" s="58"/>
      <c r="R50" s="58"/>
      <c r="Z50" s="59"/>
      <c r="AE50" s="23"/>
      <c r="AF50" s="23"/>
      <c r="AG50" s="60"/>
    </row>
    <row r="51" spans="1:33" s="29" customFormat="1" x14ac:dyDescent="0.3">
      <c r="A51" s="51"/>
      <c r="B51" s="55"/>
      <c r="C51" s="45"/>
      <c r="D51" s="62"/>
      <c r="E51" s="46"/>
      <c r="F51" s="46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7"/>
      <c r="R51" s="50"/>
      <c r="S51" s="47"/>
      <c r="T51" s="47"/>
      <c r="U51" s="47"/>
      <c r="V51" s="47"/>
      <c r="W51" s="47"/>
      <c r="X51" s="47"/>
      <c r="Y51" s="47"/>
      <c r="Z51" s="48"/>
      <c r="AA51" s="47"/>
      <c r="AB51" s="47"/>
      <c r="AC51" s="47"/>
      <c r="AD51" s="47"/>
      <c r="AE51" s="47"/>
      <c r="AF51" s="47"/>
      <c r="AG51" s="49"/>
    </row>
    <row r="52" spans="1:33" s="9" customFormat="1" x14ac:dyDescent="0.3">
      <c r="A52" s="29"/>
      <c r="B52" s="55"/>
      <c r="C52" s="12"/>
      <c r="D52" s="12"/>
      <c r="E52" s="8"/>
      <c r="F52" s="8"/>
      <c r="G52" s="12"/>
      <c r="H52" s="12"/>
      <c r="I52" s="12"/>
      <c r="J52" s="12"/>
      <c r="AG52" s="21"/>
    </row>
    <row r="53" spans="1:33" s="9" customFormat="1" x14ac:dyDescent="0.3">
      <c r="A53" s="29"/>
      <c r="B53" s="44"/>
      <c r="C53" s="12"/>
      <c r="D53" s="12"/>
      <c r="E53" s="8"/>
      <c r="F53" s="8"/>
      <c r="G53" s="12"/>
      <c r="H53" s="12"/>
      <c r="I53" s="12"/>
      <c r="J53" s="12"/>
      <c r="AG53" s="21"/>
    </row>
    <row r="54" spans="1:33" s="9" customFormat="1" x14ac:dyDescent="0.3">
      <c r="A54" s="29"/>
      <c r="B54" s="11"/>
      <c r="C54" s="12"/>
      <c r="D54" s="12"/>
      <c r="E54" s="8"/>
      <c r="F54" s="8"/>
      <c r="G54" s="12"/>
      <c r="H54" s="12"/>
      <c r="I54" s="12"/>
      <c r="J54" s="12"/>
      <c r="AG54" s="21"/>
    </row>
    <row r="55" spans="1:33" s="9" customFormat="1" x14ac:dyDescent="0.3">
      <c r="A55" s="29"/>
      <c r="B55" s="11"/>
      <c r="C55" s="12"/>
      <c r="D55" s="12"/>
      <c r="E55" s="8"/>
      <c r="F55" s="8"/>
      <c r="G55" s="12"/>
      <c r="H55" s="12"/>
      <c r="I55" s="12"/>
      <c r="J55" s="12"/>
      <c r="AG55" s="21"/>
    </row>
    <row r="56" spans="1:33" s="9" customFormat="1" x14ac:dyDescent="0.3">
      <c r="A56" s="29"/>
      <c r="B56" s="11"/>
      <c r="C56" s="12"/>
      <c r="D56" s="12"/>
      <c r="E56" s="8"/>
      <c r="F56" s="8"/>
      <c r="G56" s="12"/>
      <c r="H56" s="12"/>
      <c r="I56" s="12"/>
      <c r="J56" s="12"/>
      <c r="AG56" s="21"/>
    </row>
    <row r="57" spans="1:33" s="9" customFormat="1" x14ac:dyDescent="0.3">
      <c r="A57" s="29"/>
      <c r="B57" s="11"/>
      <c r="C57" s="12"/>
      <c r="D57" s="12"/>
      <c r="E57" s="8"/>
      <c r="F57" s="8"/>
      <c r="G57" s="12"/>
      <c r="H57" s="12"/>
      <c r="I57" s="12"/>
      <c r="J57" s="12"/>
      <c r="AG57" s="21"/>
    </row>
    <row r="58" spans="1:33" s="9" customFormat="1" x14ac:dyDescent="0.3">
      <c r="A58" s="29"/>
      <c r="B58" s="11"/>
      <c r="C58" s="12"/>
      <c r="D58" s="12"/>
      <c r="E58" s="8"/>
      <c r="F58" s="8"/>
      <c r="G58" s="12"/>
      <c r="H58" s="12"/>
      <c r="I58" s="12"/>
      <c r="J58" s="12"/>
      <c r="AG58" s="21"/>
    </row>
    <row r="59" spans="1:33" s="9" customFormat="1" x14ac:dyDescent="0.3">
      <c r="A59" s="29"/>
      <c r="B59" s="11"/>
      <c r="C59" s="12"/>
      <c r="D59" s="12"/>
      <c r="E59" s="8"/>
      <c r="F59" s="8"/>
      <c r="G59" s="12"/>
      <c r="H59" s="12"/>
      <c r="I59" s="12"/>
      <c r="J59" s="12"/>
      <c r="AG59" s="21"/>
    </row>
    <row r="60" spans="1:33" s="9" customFormat="1" x14ac:dyDescent="0.3">
      <c r="A60" s="29"/>
      <c r="B60" s="11"/>
      <c r="C60" s="12"/>
      <c r="D60" s="12"/>
      <c r="E60" s="8"/>
      <c r="F60" s="8"/>
      <c r="G60" s="12"/>
      <c r="H60" s="12"/>
      <c r="I60" s="12"/>
      <c r="J60" s="12"/>
      <c r="AG60" s="21"/>
    </row>
    <row r="61" spans="1:33" s="9" customFormat="1" x14ac:dyDescent="0.3">
      <c r="A61" s="29"/>
      <c r="B61" s="11"/>
      <c r="C61" s="12"/>
      <c r="D61" s="12"/>
      <c r="E61" s="8"/>
      <c r="F61" s="8"/>
      <c r="G61" s="12"/>
      <c r="H61" s="12"/>
      <c r="I61" s="12"/>
      <c r="J61" s="12"/>
      <c r="AG61" s="21"/>
    </row>
    <row r="62" spans="1:33" s="9" customFormat="1" x14ac:dyDescent="0.3">
      <c r="A62" s="29"/>
      <c r="B62" s="11"/>
      <c r="C62" s="12"/>
      <c r="D62" s="12"/>
      <c r="E62" s="8"/>
      <c r="F62" s="8"/>
      <c r="G62" s="12"/>
      <c r="H62" s="12"/>
      <c r="I62" s="12"/>
      <c r="J62" s="12"/>
      <c r="AG62" s="21"/>
    </row>
    <row r="63" spans="1:33" s="9" customFormat="1" x14ac:dyDescent="0.3">
      <c r="A63" s="29"/>
      <c r="B63" s="11"/>
      <c r="C63" s="12"/>
      <c r="D63" s="12"/>
      <c r="E63" s="8"/>
      <c r="F63" s="8"/>
      <c r="G63" s="12"/>
      <c r="H63" s="12"/>
      <c r="I63" s="12"/>
      <c r="J63" s="12"/>
      <c r="AG63" s="21"/>
    </row>
    <row r="64" spans="1:33" s="9" customFormat="1" x14ac:dyDescent="0.3">
      <c r="A64" s="29"/>
      <c r="B64" s="11"/>
      <c r="C64" s="12"/>
      <c r="D64" s="12"/>
      <c r="E64" s="8"/>
      <c r="F64" s="8"/>
      <c r="G64" s="12"/>
      <c r="H64" s="12"/>
      <c r="I64" s="12"/>
      <c r="J64" s="12"/>
      <c r="AG64" s="21"/>
    </row>
    <row r="65" spans="1:33" s="9" customFormat="1" x14ac:dyDescent="0.3">
      <c r="A65" s="29"/>
      <c r="B65" s="11"/>
      <c r="C65" s="12"/>
      <c r="D65" s="12"/>
      <c r="E65" s="8"/>
      <c r="F65" s="8"/>
      <c r="G65" s="12"/>
      <c r="H65" s="12"/>
      <c r="I65" s="12"/>
      <c r="J65" s="12"/>
      <c r="AG65" s="21"/>
    </row>
    <row r="66" spans="1:33" s="9" customFormat="1" x14ac:dyDescent="0.3">
      <c r="A66" s="29"/>
      <c r="B66" s="11"/>
      <c r="C66" s="12"/>
      <c r="D66" s="12"/>
      <c r="E66" s="8"/>
      <c r="F66" s="8"/>
      <c r="G66" s="12"/>
      <c r="H66" s="12"/>
      <c r="I66" s="12"/>
      <c r="J66" s="12"/>
      <c r="AG66" s="21"/>
    </row>
    <row r="67" spans="1:33" s="9" customFormat="1" x14ac:dyDescent="0.3">
      <c r="A67" s="29"/>
      <c r="B67" s="11"/>
      <c r="C67" s="12"/>
      <c r="D67" s="12"/>
      <c r="E67" s="8"/>
      <c r="F67" s="8"/>
      <c r="G67" s="12"/>
      <c r="H67" s="12"/>
      <c r="I67" s="12"/>
      <c r="J67" s="12"/>
      <c r="AG67" s="21"/>
    </row>
    <row r="68" spans="1:33" s="9" customFormat="1" x14ac:dyDescent="0.3">
      <c r="A68" s="29"/>
      <c r="B68" s="11"/>
      <c r="C68" s="12"/>
      <c r="D68" s="12"/>
      <c r="E68" s="8"/>
      <c r="F68" s="8"/>
      <c r="G68" s="12"/>
      <c r="H68" s="12"/>
      <c r="I68" s="12"/>
      <c r="J68" s="12"/>
      <c r="AG68" s="21"/>
    </row>
    <row r="69" spans="1:33" s="9" customFormat="1" x14ac:dyDescent="0.3">
      <c r="A69" s="29"/>
      <c r="B69" s="11"/>
      <c r="C69" s="12"/>
      <c r="D69" s="12"/>
      <c r="E69" s="8"/>
      <c r="F69" s="8"/>
      <c r="G69" s="12"/>
      <c r="H69" s="12"/>
      <c r="I69" s="12"/>
      <c r="J69" s="12"/>
      <c r="AG69" s="21"/>
    </row>
    <row r="70" spans="1:33" s="9" customFormat="1" x14ac:dyDescent="0.3">
      <c r="A70" s="29"/>
      <c r="B70" s="11"/>
      <c r="C70" s="12"/>
      <c r="D70" s="12"/>
      <c r="E70" s="8"/>
      <c r="F70" s="8"/>
      <c r="G70" s="12"/>
      <c r="H70" s="12"/>
      <c r="I70" s="12"/>
      <c r="J70" s="12"/>
      <c r="AG70" s="21"/>
    </row>
    <row r="71" spans="1:33" s="9" customFormat="1" x14ac:dyDescent="0.3">
      <c r="A71" s="29"/>
      <c r="B71" s="11"/>
      <c r="C71" s="12"/>
      <c r="D71" s="12"/>
      <c r="E71" s="8"/>
      <c r="F71" s="8"/>
      <c r="G71" s="12"/>
      <c r="H71" s="12"/>
      <c r="I71" s="12"/>
      <c r="J71" s="12"/>
      <c r="AG71" s="21"/>
    </row>
    <row r="72" spans="1:33" s="9" customFormat="1" x14ac:dyDescent="0.3">
      <c r="A72" s="29"/>
      <c r="B72" s="11"/>
      <c r="C72" s="12"/>
      <c r="D72" s="12"/>
      <c r="E72" s="8"/>
      <c r="F72" s="8"/>
      <c r="G72" s="12"/>
      <c r="H72" s="12"/>
      <c r="I72" s="12"/>
      <c r="J72" s="12"/>
      <c r="AG72" s="21"/>
    </row>
    <row r="73" spans="1:33" s="9" customFormat="1" x14ac:dyDescent="0.3">
      <c r="A73" s="29"/>
      <c r="B73" s="11"/>
      <c r="C73" s="12"/>
      <c r="D73" s="12"/>
      <c r="E73" s="8"/>
      <c r="F73" s="8"/>
      <c r="G73" s="12"/>
      <c r="H73" s="12"/>
      <c r="I73" s="12"/>
      <c r="J73" s="12"/>
      <c r="AG73" s="21"/>
    </row>
    <row r="74" spans="1:33" s="9" customFormat="1" x14ac:dyDescent="0.3">
      <c r="A74" s="29"/>
      <c r="B74" s="11"/>
      <c r="C74" s="12"/>
      <c r="D74" s="12"/>
      <c r="E74" s="8"/>
      <c r="F74" s="8"/>
      <c r="G74" s="12"/>
      <c r="H74" s="12"/>
      <c r="I74" s="12"/>
      <c r="J74" s="12"/>
      <c r="AG74" s="21"/>
    </row>
    <row r="75" spans="1:33" s="9" customFormat="1" x14ac:dyDescent="0.3">
      <c r="A75" s="29"/>
      <c r="B75" s="11"/>
      <c r="C75" s="12"/>
      <c r="D75" s="12"/>
      <c r="E75" s="8"/>
      <c r="F75" s="8"/>
      <c r="G75" s="12"/>
      <c r="H75" s="12"/>
      <c r="I75" s="12"/>
      <c r="J75" s="12"/>
      <c r="AG75" s="21"/>
    </row>
    <row r="76" spans="1:33" s="9" customFormat="1" x14ac:dyDescent="0.3">
      <c r="A76" s="29"/>
      <c r="B76" s="11"/>
      <c r="C76" s="12"/>
      <c r="D76" s="12"/>
      <c r="E76" s="8"/>
      <c r="F76" s="8"/>
      <c r="G76" s="12"/>
      <c r="H76" s="12"/>
      <c r="I76" s="12"/>
      <c r="J76" s="12"/>
      <c r="AG76" s="21"/>
    </row>
    <row r="77" spans="1:33" s="9" customFormat="1" x14ac:dyDescent="0.3">
      <c r="A77" s="29"/>
      <c r="B77" s="11"/>
      <c r="C77" s="12"/>
      <c r="D77" s="12"/>
      <c r="E77" s="8"/>
      <c r="F77" s="8"/>
      <c r="G77" s="12"/>
      <c r="H77" s="12"/>
      <c r="I77" s="12"/>
      <c r="J77" s="12"/>
      <c r="AG77" s="21"/>
    </row>
    <row r="78" spans="1:33" s="9" customFormat="1" x14ac:dyDescent="0.3">
      <c r="A78" s="29"/>
      <c r="B78" s="11"/>
      <c r="C78" s="12"/>
      <c r="D78" s="12"/>
      <c r="E78" s="8"/>
      <c r="F78" s="8"/>
      <c r="G78" s="12"/>
      <c r="H78" s="12"/>
      <c r="I78" s="12"/>
      <c r="J78" s="12"/>
      <c r="AG78" s="21"/>
    </row>
    <row r="79" spans="1:33" s="9" customFormat="1" x14ac:dyDescent="0.3">
      <c r="A79" s="29"/>
      <c r="B79" s="11"/>
      <c r="C79" s="12"/>
      <c r="D79" s="12"/>
      <c r="E79" s="8"/>
      <c r="F79" s="8"/>
      <c r="G79" s="12"/>
      <c r="H79" s="12"/>
      <c r="I79" s="12"/>
      <c r="J79" s="12"/>
      <c r="AG79" s="21"/>
    </row>
    <row r="80" spans="1:33" s="9" customFormat="1" x14ac:dyDescent="0.3">
      <c r="A80" s="29"/>
      <c r="B80" s="11"/>
      <c r="C80" s="12"/>
      <c r="D80" s="12"/>
      <c r="E80" s="8"/>
      <c r="F80" s="8"/>
      <c r="G80" s="12"/>
      <c r="H80" s="12"/>
      <c r="I80" s="12"/>
      <c r="J80" s="12"/>
      <c r="AG80" s="21"/>
    </row>
    <row r="81" spans="1:33" s="9" customFormat="1" x14ac:dyDescent="0.3">
      <c r="A81" s="29"/>
      <c r="B81" s="11"/>
      <c r="C81" s="12"/>
      <c r="D81" s="12"/>
      <c r="E81" s="8"/>
      <c r="F81" s="8"/>
      <c r="G81" s="12"/>
      <c r="H81" s="12"/>
      <c r="I81" s="12"/>
      <c r="J81" s="12"/>
      <c r="AG81" s="21"/>
    </row>
    <row r="82" spans="1:33" s="9" customFormat="1" x14ac:dyDescent="0.3">
      <c r="A82" s="29"/>
      <c r="B82" s="11"/>
      <c r="C82" s="12"/>
      <c r="D82" s="12"/>
      <c r="E82" s="8"/>
      <c r="F82" s="8"/>
      <c r="G82" s="12"/>
      <c r="H82" s="12"/>
      <c r="I82" s="12"/>
      <c r="J82" s="12"/>
      <c r="AG82" s="21"/>
    </row>
    <row r="83" spans="1:33" s="9" customFormat="1" x14ac:dyDescent="0.3">
      <c r="A83" s="29"/>
      <c r="B83" s="11"/>
      <c r="C83" s="12"/>
      <c r="D83" s="12"/>
      <c r="E83" s="8"/>
      <c r="F83" s="8"/>
      <c r="G83" s="12"/>
      <c r="H83" s="12"/>
      <c r="I83" s="12"/>
      <c r="J83" s="12"/>
      <c r="AG83" s="21"/>
    </row>
    <row r="84" spans="1:33" s="9" customFormat="1" x14ac:dyDescent="0.3">
      <c r="A84" s="29"/>
      <c r="B84" s="11"/>
      <c r="C84" s="12"/>
      <c r="D84" s="12"/>
      <c r="E84" s="8"/>
      <c r="F84" s="8"/>
      <c r="G84" s="12"/>
      <c r="H84" s="12"/>
      <c r="I84" s="12"/>
      <c r="J84" s="12"/>
      <c r="AG84" s="21"/>
    </row>
    <row r="85" spans="1:33" s="9" customFormat="1" x14ac:dyDescent="0.3">
      <c r="A85" s="29"/>
      <c r="B85" s="11"/>
      <c r="C85" s="12"/>
      <c r="D85" s="12"/>
      <c r="E85" s="8"/>
      <c r="F85" s="8"/>
      <c r="G85" s="12"/>
      <c r="H85" s="12"/>
      <c r="I85" s="12"/>
      <c r="J85" s="12"/>
      <c r="AG85" s="21"/>
    </row>
    <row r="86" spans="1:33" s="9" customFormat="1" x14ac:dyDescent="0.3">
      <c r="A86" s="29"/>
      <c r="B86" s="11"/>
      <c r="C86" s="12"/>
      <c r="D86" s="12"/>
      <c r="E86" s="8"/>
      <c r="F86" s="8"/>
      <c r="G86" s="12"/>
      <c r="H86" s="12"/>
      <c r="I86" s="12"/>
      <c r="J86" s="12"/>
      <c r="AG86" s="21"/>
    </row>
    <row r="87" spans="1:33" s="9" customFormat="1" x14ac:dyDescent="0.3">
      <c r="A87" s="29"/>
      <c r="B87" s="11"/>
      <c r="C87" s="12"/>
      <c r="D87" s="12"/>
      <c r="E87" s="8"/>
      <c r="F87" s="8"/>
      <c r="G87" s="12"/>
      <c r="H87" s="12"/>
      <c r="I87" s="12"/>
      <c r="J87" s="12"/>
      <c r="AG87" s="21"/>
    </row>
    <row r="88" spans="1:33" s="9" customFormat="1" x14ac:dyDescent="0.3">
      <c r="A88" s="29"/>
      <c r="B88" s="11"/>
      <c r="C88" s="12"/>
      <c r="D88" s="12"/>
      <c r="E88" s="8"/>
      <c r="F88" s="8"/>
      <c r="G88" s="12"/>
      <c r="H88" s="12"/>
      <c r="I88" s="12"/>
      <c r="J88" s="12"/>
      <c r="AG88" s="21"/>
    </row>
    <row r="89" spans="1:33" s="9" customFormat="1" x14ac:dyDescent="0.3">
      <c r="A89" s="29"/>
      <c r="B89" s="11"/>
      <c r="C89" s="12"/>
      <c r="D89" s="12"/>
      <c r="E89" s="8"/>
      <c r="F89" s="8"/>
      <c r="G89" s="12"/>
      <c r="H89" s="12"/>
      <c r="I89" s="12"/>
      <c r="J89" s="12"/>
      <c r="AG89" s="21"/>
    </row>
    <row r="90" spans="1:33" s="9" customFormat="1" x14ac:dyDescent="0.3">
      <c r="A90" s="29"/>
      <c r="B90" s="11"/>
      <c r="C90" s="12"/>
      <c r="D90" s="12"/>
      <c r="E90" s="8"/>
      <c r="F90" s="8"/>
      <c r="G90" s="12"/>
      <c r="H90" s="12"/>
      <c r="I90" s="12"/>
      <c r="J90" s="12"/>
      <c r="AG90" s="21"/>
    </row>
    <row r="91" spans="1:33" s="9" customFormat="1" x14ac:dyDescent="0.3">
      <c r="A91" s="29"/>
      <c r="B91" s="11"/>
      <c r="C91" s="12"/>
      <c r="D91" s="12"/>
      <c r="E91" s="8"/>
      <c r="F91" s="8"/>
      <c r="G91" s="12"/>
      <c r="H91" s="12"/>
      <c r="I91" s="12"/>
      <c r="J91" s="12"/>
      <c r="AG91" s="21"/>
    </row>
    <row r="92" spans="1:33" s="9" customFormat="1" x14ac:dyDescent="0.3">
      <c r="A92" s="29"/>
      <c r="B92" s="11"/>
      <c r="C92" s="12"/>
      <c r="D92" s="12"/>
      <c r="E92" s="8"/>
      <c r="F92" s="8"/>
      <c r="G92" s="12"/>
      <c r="H92" s="12"/>
      <c r="I92" s="12"/>
      <c r="J92" s="12"/>
      <c r="AG92" s="21"/>
    </row>
    <row r="93" spans="1:33" s="9" customFormat="1" x14ac:dyDescent="0.3">
      <c r="A93" s="29"/>
      <c r="B93" s="11"/>
      <c r="C93" s="12"/>
      <c r="D93" s="12"/>
      <c r="E93" s="8"/>
      <c r="F93" s="8"/>
      <c r="G93" s="12"/>
      <c r="H93" s="12"/>
      <c r="I93" s="12"/>
      <c r="J93" s="12"/>
      <c r="AG93" s="21"/>
    </row>
    <row r="94" spans="1:33" s="9" customFormat="1" x14ac:dyDescent="0.3">
      <c r="A94" s="29"/>
      <c r="B94" s="11"/>
      <c r="C94" s="12"/>
      <c r="D94" s="12"/>
      <c r="E94" s="8"/>
      <c r="F94" s="8"/>
      <c r="G94" s="12"/>
      <c r="H94" s="12"/>
      <c r="I94" s="12"/>
      <c r="J94" s="12"/>
      <c r="AG94" s="21"/>
    </row>
    <row r="95" spans="1:33" s="9" customFormat="1" x14ac:dyDescent="0.3">
      <c r="A95" s="29"/>
      <c r="B95" s="11"/>
      <c r="C95" s="12"/>
      <c r="D95" s="12"/>
      <c r="E95" s="8"/>
      <c r="F95" s="8"/>
      <c r="G95" s="12"/>
      <c r="H95" s="12"/>
      <c r="I95" s="12"/>
      <c r="J95" s="12"/>
      <c r="AG95" s="21"/>
    </row>
    <row r="96" spans="1:33" s="9" customFormat="1" x14ac:dyDescent="0.3">
      <c r="A96" s="29"/>
      <c r="B96" s="11"/>
      <c r="C96" s="12"/>
      <c r="D96" s="12"/>
      <c r="E96" s="8"/>
      <c r="F96" s="8"/>
      <c r="G96" s="12"/>
      <c r="H96" s="12"/>
      <c r="I96" s="12"/>
      <c r="J96" s="12"/>
      <c r="AG96" s="21"/>
    </row>
    <row r="97" spans="1:33" s="9" customFormat="1" x14ac:dyDescent="0.3">
      <c r="A97" s="29"/>
      <c r="B97" s="11"/>
      <c r="C97" s="12"/>
      <c r="D97" s="12"/>
      <c r="E97" s="8"/>
      <c r="F97" s="8"/>
      <c r="G97" s="12"/>
      <c r="H97" s="12"/>
      <c r="I97" s="12"/>
      <c r="J97" s="12"/>
      <c r="AG97" s="21"/>
    </row>
    <row r="98" spans="1:33" s="9" customFormat="1" x14ac:dyDescent="0.3">
      <c r="A98" s="29"/>
      <c r="B98" s="11"/>
      <c r="C98" s="12"/>
      <c r="D98" s="12"/>
      <c r="E98" s="8"/>
      <c r="F98" s="8"/>
      <c r="G98" s="12"/>
      <c r="H98" s="12"/>
      <c r="I98" s="12"/>
      <c r="J98" s="12"/>
      <c r="AG98" s="21"/>
    </row>
    <row r="99" spans="1:33" s="9" customFormat="1" x14ac:dyDescent="0.3">
      <c r="A99" s="29"/>
      <c r="B99" s="11"/>
      <c r="C99" s="12"/>
      <c r="D99" s="12"/>
      <c r="E99" s="8"/>
      <c r="F99" s="8"/>
      <c r="G99" s="12"/>
      <c r="H99" s="12"/>
      <c r="I99" s="12"/>
      <c r="J99" s="12"/>
      <c r="AG99" s="21"/>
    </row>
    <row r="100" spans="1:33" s="9" customFormat="1" x14ac:dyDescent="0.3">
      <c r="A100" s="29"/>
      <c r="B100" s="11"/>
      <c r="C100" s="12"/>
      <c r="D100" s="12"/>
      <c r="E100" s="8"/>
      <c r="F100" s="8"/>
      <c r="G100" s="12"/>
      <c r="H100" s="12"/>
      <c r="I100" s="12"/>
      <c r="J100" s="12"/>
      <c r="AG100" s="21"/>
    </row>
    <row r="101" spans="1:33" s="9" customFormat="1" x14ac:dyDescent="0.3">
      <c r="A101" s="29"/>
      <c r="B101" s="11"/>
      <c r="C101" s="12"/>
      <c r="D101" s="12"/>
      <c r="E101" s="8"/>
      <c r="F101" s="8"/>
      <c r="G101" s="12"/>
      <c r="H101" s="12"/>
      <c r="I101" s="12"/>
      <c r="J101" s="12"/>
      <c r="AG101" s="21"/>
    </row>
    <row r="102" spans="1:33" s="9" customFormat="1" x14ac:dyDescent="0.3">
      <c r="A102" s="29"/>
      <c r="B102" s="11"/>
      <c r="C102" s="12"/>
      <c r="D102" s="12"/>
      <c r="E102" s="8"/>
      <c r="F102" s="8"/>
      <c r="G102" s="12"/>
      <c r="H102" s="12"/>
      <c r="I102" s="12"/>
      <c r="J102" s="12"/>
      <c r="AG102" s="21"/>
    </row>
    <row r="103" spans="1:33" s="9" customFormat="1" x14ac:dyDescent="0.3">
      <c r="A103" s="29"/>
      <c r="B103" s="11"/>
      <c r="C103" s="12"/>
      <c r="D103" s="12"/>
      <c r="E103" s="8"/>
      <c r="F103" s="8"/>
      <c r="G103" s="12"/>
      <c r="H103" s="12"/>
      <c r="I103" s="12"/>
      <c r="J103" s="12"/>
      <c r="AG103" s="21"/>
    </row>
    <row r="104" spans="1:33" s="9" customFormat="1" x14ac:dyDescent="0.3">
      <c r="A104" s="29"/>
      <c r="B104" s="11"/>
      <c r="C104" s="12"/>
      <c r="D104" s="12"/>
      <c r="E104" s="8"/>
      <c r="F104" s="8"/>
      <c r="G104" s="12"/>
      <c r="H104" s="12"/>
      <c r="I104" s="12"/>
      <c r="J104" s="12"/>
      <c r="AG104" s="21"/>
    </row>
    <row r="105" spans="1:33" s="9" customFormat="1" x14ac:dyDescent="0.3">
      <c r="A105" s="29"/>
      <c r="B105" s="11"/>
      <c r="C105" s="12"/>
      <c r="D105" s="12"/>
      <c r="E105" s="8"/>
      <c r="F105" s="8"/>
      <c r="G105" s="12"/>
      <c r="H105" s="12"/>
      <c r="I105" s="12"/>
      <c r="J105" s="12"/>
      <c r="AG105" s="21"/>
    </row>
    <row r="106" spans="1:33" s="9" customFormat="1" x14ac:dyDescent="0.3">
      <c r="A106" s="29"/>
      <c r="B106" s="11"/>
      <c r="C106" s="12"/>
      <c r="D106" s="12"/>
      <c r="E106" s="8"/>
      <c r="F106" s="8"/>
      <c r="G106" s="12"/>
      <c r="H106" s="12"/>
      <c r="I106" s="12"/>
      <c r="J106" s="12"/>
      <c r="AG106" s="21"/>
    </row>
    <row r="107" spans="1:33" s="9" customFormat="1" x14ac:dyDescent="0.3">
      <c r="A107" s="29"/>
      <c r="B107" s="11"/>
      <c r="C107" s="12"/>
      <c r="D107" s="12"/>
      <c r="E107" s="8"/>
      <c r="F107" s="8"/>
      <c r="G107" s="12"/>
      <c r="H107" s="12"/>
      <c r="I107" s="12"/>
      <c r="J107" s="12"/>
      <c r="AG107" s="21"/>
    </row>
    <row r="108" spans="1:33" s="9" customFormat="1" x14ac:dyDescent="0.3">
      <c r="A108" s="29"/>
      <c r="B108" s="11"/>
      <c r="C108" s="12"/>
      <c r="D108" s="12"/>
      <c r="E108" s="8"/>
      <c r="F108" s="8"/>
      <c r="G108" s="12"/>
      <c r="H108" s="12"/>
      <c r="I108" s="12"/>
      <c r="J108" s="12"/>
      <c r="AG108" s="21"/>
    </row>
    <row r="109" spans="1:33" s="9" customFormat="1" x14ac:dyDescent="0.3">
      <c r="A109" s="29"/>
      <c r="B109" s="11"/>
      <c r="C109" s="12"/>
      <c r="D109" s="12"/>
      <c r="E109" s="8"/>
      <c r="F109" s="8"/>
      <c r="G109" s="12"/>
      <c r="H109" s="12"/>
      <c r="I109" s="12"/>
      <c r="J109" s="12"/>
      <c r="AG109" s="21"/>
    </row>
    <row r="110" spans="1:33" s="9" customFormat="1" x14ac:dyDescent="0.3">
      <c r="A110" s="29"/>
      <c r="B110" s="11"/>
      <c r="C110" s="12"/>
      <c r="D110" s="12"/>
      <c r="E110" s="8"/>
      <c r="F110" s="8"/>
      <c r="G110" s="12"/>
      <c r="H110" s="12"/>
      <c r="I110" s="12"/>
      <c r="J110" s="12"/>
      <c r="AG110" s="21"/>
    </row>
    <row r="111" spans="1:33" s="9" customFormat="1" x14ac:dyDescent="0.3">
      <c r="A111" s="29"/>
      <c r="B111" s="11"/>
      <c r="C111" s="12"/>
      <c r="D111" s="12"/>
      <c r="E111" s="8"/>
      <c r="F111" s="8"/>
      <c r="G111" s="12"/>
      <c r="H111" s="12"/>
      <c r="I111" s="12"/>
      <c r="J111" s="12"/>
      <c r="AG111" s="21"/>
    </row>
    <row r="112" spans="1:33" s="9" customFormat="1" x14ac:dyDescent="0.3">
      <c r="A112" s="29"/>
      <c r="B112" s="11"/>
      <c r="C112" s="12"/>
      <c r="D112" s="12"/>
      <c r="E112" s="8"/>
      <c r="F112" s="8"/>
      <c r="G112" s="12"/>
      <c r="H112" s="12"/>
      <c r="I112" s="12"/>
      <c r="J112" s="12"/>
      <c r="AG112" s="21"/>
    </row>
    <row r="113" spans="1:33" s="9" customFormat="1" x14ac:dyDescent="0.3">
      <c r="A113" s="29"/>
      <c r="B113" s="11"/>
      <c r="C113" s="12"/>
      <c r="D113" s="12"/>
      <c r="E113" s="8"/>
      <c r="F113" s="8"/>
      <c r="G113" s="12"/>
      <c r="H113" s="12"/>
      <c r="I113" s="12"/>
      <c r="J113" s="12"/>
      <c r="AG113" s="21"/>
    </row>
    <row r="114" spans="1:33" s="9" customFormat="1" x14ac:dyDescent="0.3">
      <c r="A114" s="29"/>
      <c r="B114" s="11"/>
      <c r="C114" s="12"/>
      <c r="D114" s="12"/>
      <c r="E114" s="8"/>
      <c r="F114" s="8"/>
      <c r="G114" s="12"/>
      <c r="H114" s="12"/>
      <c r="I114" s="12"/>
      <c r="J114" s="12"/>
      <c r="AG114" s="21"/>
    </row>
    <row r="115" spans="1:33" s="9" customFormat="1" x14ac:dyDescent="0.3">
      <c r="A115" s="29"/>
      <c r="B115" s="11"/>
      <c r="C115" s="12"/>
      <c r="D115" s="12"/>
      <c r="E115" s="8"/>
      <c r="F115" s="8"/>
      <c r="G115" s="12"/>
      <c r="H115" s="12"/>
      <c r="I115" s="12"/>
      <c r="J115" s="12"/>
      <c r="AG115" s="21"/>
    </row>
    <row r="116" spans="1:33" s="9" customFormat="1" x14ac:dyDescent="0.3">
      <c r="A116" s="29"/>
      <c r="B116" s="11"/>
      <c r="C116" s="12"/>
      <c r="D116" s="12"/>
      <c r="E116" s="8"/>
      <c r="F116" s="8"/>
      <c r="G116" s="12"/>
      <c r="H116" s="12"/>
      <c r="I116" s="12"/>
      <c r="J116" s="12"/>
      <c r="AG116" s="21"/>
    </row>
    <row r="117" spans="1:33" s="9" customFormat="1" x14ac:dyDescent="0.3">
      <c r="A117" s="29"/>
      <c r="B117" s="11"/>
      <c r="C117" s="12"/>
      <c r="D117" s="12"/>
      <c r="E117" s="8"/>
      <c r="F117" s="8"/>
      <c r="G117" s="12"/>
      <c r="H117" s="12"/>
      <c r="I117" s="12"/>
      <c r="J117" s="12"/>
      <c r="AG117" s="21"/>
    </row>
    <row r="118" spans="1:33" s="9" customFormat="1" x14ac:dyDescent="0.3">
      <c r="A118" s="29"/>
      <c r="B118" s="11"/>
      <c r="C118" s="12"/>
      <c r="D118" s="12"/>
      <c r="E118" s="8"/>
      <c r="F118" s="8"/>
      <c r="G118" s="12"/>
      <c r="H118" s="12"/>
      <c r="I118" s="12"/>
      <c r="J118" s="12"/>
      <c r="AG118" s="21"/>
    </row>
    <row r="119" spans="1:33" s="9" customFormat="1" x14ac:dyDescent="0.3">
      <c r="A119" s="29"/>
      <c r="B119" s="11"/>
      <c r="C119" s="12"/>
      <c r="D119" s="12"/>
      <c r="E119" s="8"/>
      <c r="F119" s="8"/>
      <c r="G119" s="12"/>
      <c r="H119" s="12"/>
      <c r="I119" s="12"/>
      <c r="J119" s="12"/>
      <c r="AG119" s="21"/>
    </row>
    <row r="120" spans="1:33" s="9" customFormat="1" x14ac:dyDescent="0.3">
      <c r="A120" s="29"/>
      <c r="B120" s="11"/>
      <c r="C120" s="12"/>
      <c r="D120" s="12"/>
      <c r="E120" s="8"/>
      <c r="F120" s="8"/>
      <c r="G120" s="12"/>
      <c r="H120" s="12"/>
      <c r="I120" s="12"/>
      <c r="J120" s="12"/>
      <c r="AG120" s="21"/>
    </row>
    <row r="121" spans="1:33" s="9" customFormat="1" x14ac:dyDescent="0.3">
      <c r="A121" s="29"/>
      <c r="B121" s="11"/>
      <c r="C121" s="12"/>
      <c r="D121" s="12"/>
      <c r="E121" s="8"/>
      <c r="F121" s="8"/>
      <c r="G121" s="12"/>
      <c r="H121" s="12"/>
      <c r="I121" s="12"/>
      <c r="J121" s="12"/>
      <c r="AG121" s="21"/>
    </row>
    <row r="122" spans="1:33" s="9" customFormat="1" x14ac:dyDescent="0.3">
      <c r="A122" s="29"/>
      <c r="B122" s="11"/>
      <c r="C122" s="12"/>
      <c r="D122" s="12"/>
      <c r="E122" s="8"/>
      <c r="F122" s="8"/>
      <c r="G122" s="12"/>
      <c r="H122" s="12"/>
      <c r="I122" s="12"/>
      <c r="J122" s="12"/>
      <c r="AG122" s="21"/>
    </row>
    <row r="123" spans="1:33" s="9" customFormat="1" x14ac:dyDescent="0.3">
      <c r="A123" s="29"/>
      <c r="B123" s="11"/>
      <c r="C123" s="12"/>
      <c r="D123" s="12"/>
      <c r="E123" s="8"/>
      <c r="F123" s="8"/>
      <c r="G123" s="12"/>
      <c r="H123" s="12"/>
      <c r="I123" s="12"/>
      <c r="J123" s="12"/>
      <c r="AG123" s="21"/>
    </row>
    <row r="124" spans="1:33" s="9" customFormat="1" x14ac:dyDescent="0.3">
      <c r="A124" s="29"/>
      <c r="B124" s="11"/>
      <c r="C124" s="12"/>
      <c r="D124" s="12"/>
      <c r="E124" s="8"/>
      <c r="F124" s="8"/>
      <c r="G124" s="12"/>
      <c r="H124" s="12"/>
      <c r="I124" s="12"/>
      <c r="J124" s="12"/>
      <c r="AG124" s="21"/>
    </row>
    <row r="125" spans="1:33" s="9" customFormat="1" x14ac:dyDescent="0.3">
      <c r="A125" s="29"/>
      <c r="B125" s="11"/>
      <c r="C125" s="12"/>
      <c r="D125" s="12"/>
      <c r="E125" s="8"/>
      <c r="F125" s="8"/>
      <c r="G125" s="12"/>
      <c r="H125" s="12"/>
      <c r="I125" s="12"/>
      <c r="J125" s="12"/>
      <c r="AG125" s="21"/>
    </row>
    <row r="126" spans="1:33" s="9" customFormat="1" x14ac:dyDescent="0.3">
      <c r="A126" s="29"/>
      <c r="B126" s="11"/>
      <c r="C126" s="12"/>
      <c r="D126" s="12"/>
      <c r="E126" s="8"/>
      <c r="F126" s="8"/>
      <c r="G126" s="12"/>
      <c r="H126" s="12"/>
      <c r="I126" s="12"/>
      <c r="J126" s="12"/>
      <c r="AG126" s="21"/>
    </row>
    <row r="127" spans="1:33" s="9" customFormat="1" x14ac:dyDescent="0.3">
      <c r="A127" s="29"/>
      <c r="B127" s="11"/>
      <c r="C127" s="12"/>
      <c r="D127" s="12"/>
      <c r="E127" s="8"/>
      <c r="F127" s="8"/>
      <c r="G127" s="12"/>
      <c r="H127" s="12"/>
      <c r="I127" s="12"/>
      <c r="J127" s="12"/>
      <c r="AG127" s="21"/>
    </row>
    <row r="128" spans="1:33" s="9" customFormat="1" x14ac:dyDescent="0.3">
      <c r="A128" s="29"/>
      <c r="B128" s="11"/>
      <c r="C128" s="12"/>
      <c r="D128" s="12"/>
      <c r="E128" s="8"/>
      <c r="F128" s="8"/>
      <c r="G128" s="12"/>
      <c r="H128" s="12"/>
      <c r="I128" s="12"/>
      <c r="J128" s="12"/>
      <c r="AG128" s="21"/>
    </row>
    <row r="129" spans="1:33" s="9" customFormat="1" x14ac:dyDescent="0.3">
      <c r="A129" s="29"/>
      <c r="B129" s="11"/>
      <c r="C129" s="12"/>
      <c r="D129" s="12"/>
      <c r="E129" s="8"/>
      <c r="F129" s="8"/>
      <c r="G129" s="12"/>
      <c r="H129" s="12"/>
      <c r="I129" s="12"/>
      <c r="J129" s="12"/>
      <c r="AG129" s="21"/>
    </row>
    <row r="130" spans="1:33" s="9" customFormat="1" x14ac:dyDescent="0.3">
      <c r="A130" s="29"/>
      <c r="B130" s="11"/>
      <c r="C130" s="12"/>
      <c r="D130" s="12"/>
      <c r="E130" s="8"/>
      <c r="F130" s="8"/>
      <c r="G130" s="12"/>
      <c r="H130" s="12"/>
      <c r="I130" s="12"/>
      <c r="J130" s="12"/>
      <c r="AG130" s="21"/>
    </row>
    <row r="131" spans="1:33" s="9" customFormat="1" x14ac:dyDescent="0.3">
      <c r="A131" s="29"/>
      <c r="B131" s="11"/>
      <c r="C131" s="12"/>
      <c r="D131" s="12"/>
      <c r="E131" s="8"/>
      <c r="F131" s="8"/>
      <c r="G131" s="12"/>
      <c r="H131" s="12"/>
      <c r="I131" s="12"/>
      <c r="J131" s="12"/>
      <c r="AG131" s="21"/>
    </row>
    <row r="132" spans="1:33" s="9" customFormat="1" x14ac:dyDescent="0.3">
      <c r="A132" s="29"/>
      <c r="B132" s="11"/>
      <c r="C132" s="12"/>
      <c r="D132" s="12"/>
      <c r="E132" s="8"/>
      <c r="F132" s="8"/>
      <c r="G132" s="12"/>
      <c r="H132" s="12"/>
      <c r="I132" s="12"/>
      <c r="J132" s="12"/>
      <c r="AG132" s="21"/>
    </row>
    <row r="133" spans="1:33" s="9" customFormat="1" x14ac:dyDescent="0.3">
      <c r="A133" s="29"/>
      <c r="B133" s="11"/>
      <c r="C133" s="12"/>
      <c r="D133" s="12"/>
      <c r="E133" s="8"/>
      <c r="F133" s="8"/>
      <c r="G133" s="12"/>
      <c r="H133" s="12"/>
      <c r="I133" s="12"/>
      <c r="J133" s="12"/>
      <c r="AG133" s="21"/>
    </row>
    <row r="134" spans="1:33" s="9" customFormat="1" x14ac:dyDescent="0.3">
      <c r="A134" s="29"/>
      <c r="B134" s="11"/>
      <c r="C134" s="12"/>
      <c r="D134" s="12"/>
      <c r="E134" s="8"/>
      <c r="F134" s="8"/>
      <c r="G134" s="12"/>
      <c r="H134" s="12"/>
      <c r="I134" s="12"/>
      <c r="J134" s="12"/>
      <c r="AG134" s="21"/>
    </row>
    <row r="135" spans="1:33" s="9" customFormat="1" x14ac:dyDescent="0.3">
      <c r="A135" s="29"/>
      <c r="B135" s="11"/>
      <c r="C135" s="12"/>
      <c r="D135" s="12"/>
      <c r="E135" s="8"/>
      <c r="F135" s="8"/>
      <c r="G135" s="12"/>
      <c r="H135" s="12"/>
      <c r="I135" s="12"/>
      <c r="J135" s="12"/>
      <c r="AG135" s="21"/>
    </row>
    <row r="136" spans="1:33" s="9" customFormat="1" x14ac:dyDescent="0.3">
      <c r="A136" s="29"/>
      <c r="B136" s="11"/>
      <c r="C136" s="12"/>
      <c r="D136" s="12"/>
      <c r="E136" s="8"/>
      <c r="F136" s="8"/>
      <c r="G136" s="12"/>
      <c r="H136" s="12"/>
      <c r="I136" s="12"/>
      <c r="J136" s="12"/>
      <c r="AG136" s="21"/>
    </row>
    <row r="137" spans="1:33" s="9" customFormat="1" x14ac:dyDescent="0.3">
      <c r="A137" s="29"/>
      <c r="B137" s="11"/>
      <c r="C137" s="12"/>
      <c r="D137" s="12"/>
      <c r="E137" s="8"/>
      <c r="F137" s="8"/>
      <c r="G137" s="12"/>
      <c r="H137" s="12"/>
      <c r="I137" s="12"/>
      <c r="J137" s="12"/>
      <c r="AG137" s="21"/>
    </row>
    <row r="138" spans="1:33" s="9" customFormat="1" x14ac:dyDescent="0.3">
      <c r="A138" s="29"/>
      <c r="B138" s="11"/>
      <c r="C138" s="12"/>
      <c r="D138" s="12"/>
      <c r="E138" s="8"/>
      <c r="F138" s="8"/>
      <c r="G138" s="12"/>
      <c r="H138" s="12"/>
      <c r="I138" s="12"/>
      <c r="J138" s="12"/>
      <c r="AG138" s="21"/>
    </row>
    <row r="139" spans="1:33" s="9" customFormat="1" x14ac:dyDescent="0.3">
      <c r="A139" s="29"/>
      <c r="B139" s="11"/>
      <c r="C139" s="12"/>
      <c r="D139" s="12"/>
      <c r="E139" s="8"/>
      <c r="F139" s="8"/>
      <c r="G139" s="12"/>
      <c r="H139" s="12"/>
      <c r="I139" s="12"/>
      <c r="J139" s="12"/>
      <c r="AG139" s="21"/>
    </row>
    <row r="140" spans="1:33" s="9" customFormat="1" x14ac:dyDescent="0.3">
      <c r="A140" s="29"/>
      <c r="B140" s="11"/>
      <c r="C140" s="12"/>
      <c r="D140" s="12"/>
      <c r="E140" s="8"/>
      <c r="F140" s="8"/>
      <c r="G140" s="12"/>
      <c r="H140" s="12"/>
      <c r="I140" s="12"/>
      <c r="J140" s="12"/>
      <c r="AG140" s="21"/>
    </row>
    <row r="141" spans="1:33" s="9" customFormat="1" x14ac:dyDescent="0.3">
      <c r="A141" s="29"/>
      <c r="B141" s="11"/>
      <c r="C141" s="12"/>
      <c r="D141" s="12"/>
      <c r="E141" s="8"/>
      <c r="F141" s="8"/>
      <c r="G141" s="12"/>
      <c r="H141" s="12"/>
      <c r="I141" s="12"/>
      <c r="J141" s="12"/>
      <c r="AG141" s="21"/>
    </row>
    <row r="142" spans="1:33" s="9" customFormat="1" x14ac:dyDescent="0.3">
      <c r="A142" s="29"/>
      <c r="B142" s="11"/>
      <c r="C142" s="12"/>
      <c r="D142" s="12"/>
      <c r="E142" s="8"/>
      <c r="F142" s="8"/>
      <c r="G142" s="12"/>
      <c r="H142" s="12"/>
      <c r="I142" s="12"/>
      <c r="J142" s="12"/>
      <c r="AG142" s="21"/>
    </row>
    <row r="143" spans="1:33" s="9" customFormat="1" x14ac:dyDescent="0.3">
      <c r="A143" s="29"/>
      <c r="B143" s="11"/>
      <c r="C143" s="12"/>
      <c r="D143" s="12"/>
      <c r="E143" s="8"/>
      <c r="F143" s="8"/>
      <c r="G143" s="12"/>
      <c r="H143" s="12"/>
      <c r="I143" s="12"/>
      <c r="J143" s="12"/>
      <c r="AG143" s="21"/>
    </row>
    <row r="144" spans="1:33" s="9" customFormat="1" x14ac:dyDescent="0.3">
      <c r="A144" s="29"/>
      <c r="B144" s="11"/>
      <c r="C144" s="12"/>
      <c r="D144" s="12"/>
      <c r="E144" s="8"/>
      <c r="F144" s="8"/>
      <c r="G144" s="12"/>
      <c r="H144" s="12"/>
      <c r="I144" s="12"/>
      <c r="J144" s="12"/>
      <c r="AG144" s="21"/>
    </row>
    <row r="145" spans="1:33" s="9" customFormat="1" x14ac:dyDescent="0.3">
      <c r="A145" s="29"/>
      <c r="B145" s="11"/>
      <c r="C145" s="12"/>
      <c r="D145" s="12"/>
      <c r="E145" s="8"/>
      <c r="F145" s="8"/>
      <c r="G145" s="12"/>
      <c r="H145" s="12"/>
      <c r="I145" s="12"/>
      <c r="J145" s="12"/>
      <c r="AG145" s="21"/>
    </row>
    <row r="146" spans="1:33" s="9" customFormat="1" x14ac:dyDescent="0.3">
      <c r="A146" s="29"/>
      <c r="B146" s="11"/>
      <c r="C146" s="12"/>
      <c r="D146" s="12"/>
      <c r="E146" s="8"/>
      <c r="F146" s="8"/>
      <c r="G146" s="12"/>
      <c r="H146" s="12"/>
      <c r="I146" s="12"/>
      <c r="J146" s="12"/>
      <c r="AG146" s="21"/>
    </row>
    <row r="147" spans="1:33" s="9" customFormat="1" x14ac:dyDescent="0.3">
      <c r="A147" s="29"/>
      <c r="B147" s="11"/>
      <c r="C147" s="12"/>
      <c r="D147" s="12"/>
      <c r="E147" s="8"/>
      <c r="F147" s="8"/>
      <c r="G147" s="12"/>
      <c r="H147" s="12"/>
      <c r="I147" s="12"/>
      <c r="J147" s="12"/>
      <c r="AG147" s="21"/>
    </row>
    <row r="148" spans="1:33" s="9" customFormat="1" x14ac:dyDescent="0.3">
      <c r="A148" s="29"/>
      <c r="B148" s="11"/>
      <c r="C148" s="12"/>
      <c r="D148" s="12"/>
      <c r="E148" s="8"/>
      <c r="F148" s="8"/>
      <c r="G148" s="12"/>
      <c r="H148" s="12"/>
      <c r="I148" s="12"/>
      <c r="J148" s="12"/>
      <c r="AG148" s="21"/>
    </row>
    <row r="149" spans="1:33" s="9" customFormat="1" x14ac:dyDescent="0.3">
      <c r="A149" s="29"/>
      <c r="B149" s="11"/>
      <c r="C149" s="12"/>
      <c r="D149" s="12"/>
      <c r="E149" s="8"/>
      <c r="F149" s="8"/>
      <c r="G149" s="12"/>
      <c r="H149" s="12"/>
      <c r="I149" s="12"/>
      <c r="J149" s="12"/>
      <c r="AG149" s="21"/>
    </row>
    <row r="150" spans="1:33" s="9" customFormat="1" x14ac:dyDescent="0.3">
      <c r="A150" s="29"/>
      <c r="B150" s="11"/>
      <c r="C150" s="12"/>
      <c r="D150" s="12"/>
      <c r="E150" s="8"/>
      <c r="F150" s="8"/>
      <c r="G150" s="12"/>
      <c r="H150" s="12"/>
      <c r="I150" s="12"/>
      <c r="J150" s="12"/>
      <c r="AG150" s="21"/>
    </row>
    <row r="151" spans="1:33" s="9" customFormat="1" x14ac:dyDescent="0.3">
      <c r="A151" s="29"/>
      <c r="B151" s="11"/>
      <c r="C151" s="12"/>
      <c r="D151" s="12"/>
      <c r="E151" s="8"/>
      <c r="F151" s="8"/>
      <c r="G151" s="12"/>
      <c r="H151" s="12"/>
      <c r="I151" s="12"/>
      <c r="J151" s="12"/>
      <c r="AG151" s="21"/>
    </row>
    <row r="152" spans="1:33" s="9" customFormat="1" x14ac:dyDescent="0.3">
      <c r="A152" s="29"/>
      <c r="B152" s="11"/>
      <c r="C152" s="12"/>
      <c r="D152" s="12"/>
      <c r="E152" s="8"/>
      <c r="F152" s="8"/>
      <c r="G152" s="12"/>
      <c r="H152" s="12"/>
      <c r="I152" s="12"/>
      <c r="J152" s="12"/>
      <c r="AG152" s="21"/>
    </row>
    <row r="153" spans="1:33" s="9" customFormat="1" x14ac:dyDescent="0.3">
      <c r="A153" s="29"/>
      <c r="B153" s="11"/>
      <c r="C153" s="12"/>
      <c r="D153" s="12"/>
      <c r="E153" s="8"/>
      <c r="F153" s="8"/>
      <c r="G153" s="12"/>
      <c r="H153" s="12"/>
      <c r="I153" s="12"/>
      <c r="J153" s="12"/>
      <c r="AG153" s="21"/>
    </row>
    <row r="154" spans="1:33" s="9" customFormat="1" x14ac:dyDescent="0.3">
      <c r="A154" s="29"/>
      <c r="B154" s="11"/>
      <c r="C154" s="12"/>
      <c r="D154" s="12"/>
      <c r="E154" s="8"/>
      <c r="F154" s="8"/>
      <c r="G154" s="12"/>
      <c r="H154" s="12"/>
      <c r="I154" s="12"/>
      <c r="J154" s="12"/>
      <c r="AG154" s="21"/>
    </row>
    <row r="155" spans="1:33" s="9" customFormat="1" x14ac:dyDescent="0.3">
      <c r="A155" s="29"/>
      <c r="B155" s="11"/>
      <c r="C155" s="12"/>
      <c r="D155" s="12"/>
      <c r="E155" s="8"/>
      <c r="F155" s="8"/>
      <c r="G155" s="12"/>
      <c r="H155" s="12"/>
      <c r="I155" s="12"/>
      <c r="J155" s="12"/>
      <c r="AG155" s="21"/>
    </row>
    <row r="156" spans="1:33" s="9" customFormat="1" x14ac:dyDescent="0.3">
      <c r="A156" s="29"/>
      <c r="B156" s="11"/>
      <c r="C156" s="12"/>
      <c r="D156" s="12"/>
      <c r="E156" s="8"/>
      <c r="F156" s="8"/>
      <c r="G156" s="12"/>
      <c r="H156" s="12"/>
      <c r="I156" s="12"/>
      <c r="J156" s="12"/>
      <c r="AG156" s="21"/>
    </row>
    <row r="157" spans="1:33" s="9" customFormat="1" x14ac:dyDescent="0.3">
      <c r="A157" s="29"/>
      <c r="B157" s="11"/>
      <c r="C157" s="12"/>
      <c r="D157" s="12"/>
      <c r="E157" s="8"/>
      <c r="F157" s="8"/>
      <c r="G157" s="12"/>
      <c r="H157" s="12"/>
      <c r="I157" s="12"/>
      <c r="J157" s="12"/>
      <c r="AG157" s="21"/>
    </row>
    <row r="158" spans="1:33" s="9" customFormat="1" x14ac:dyDescent="0.3">
      <c r="A158" s="29"/>
      <c r="B158" s="11"/>
      <c r="C158" s="12"/>
      <c r="D158" s="12"/>
      <c r="E158" s="8"/>
      <c r="F158" s="8"/>
      <c r="G158" s="12"/>
      <c r="H158" s="12"/>
      <c r="I158" s="12"/>
      <c r="J158" s="12"/>
      <c r="AG158" s="21"/>
    </row>
    <row r="159" spans="1:33" s="9" customFormat="1" x14ac:dyDescent="0.3">
      <c r="A159" s="29"/>
      <c r="B159" s="11"/>
      <c r="C159" s="12"/>
      <c r="D159" s="12"/>
      <c r="E159" s="8"/>
      <c r="F159" s="8"/>
      <c r="G159" s="12"/>
      <c r="H159" s="12"/>
      <c r="I159" s="12"/>
      <c r="J159" s="12"/>
      <c r="AG159" s="21"/>
    </row>
    <row r="160" spans="1:33" s="9" customFormat="1" x14ac:dyDescent="0.3">
      <c r="A160" s="29"/>
      <c r="B160" s="11"/>
      <c r="C160" s="12"/>
      <c r="D160" s="12"/>
      <c r="E160" s="8"/>
      <c r="F160" s="8"/>
      <c r="G160" s="12"/>
      <c r="H160" s="12"/>
      <c r="I160" s="12"/>
      <c r="J160" s="12"/>
      <c r="AG160" s="21"/>
    </row>
    <row r="161" spans="1:33" s="9" customFormat="1" x14ac:dyDescent="0.3">
      <c r="A161" s="29"/>
      <c r="B161" s="11"/>
      <c r="C161" s="12"/>
      <c r="D161" s="12"/>
      <c r="E161" s="8"/>
      <c r="F161" s="8"/>
      <c r="G161" s="12"/>
      <c r="H161" s="12"/>
      <c r="I161" s="12"/>
      <c r="J161" s="12"/>
      <c r="AG161" s="21"/>
    </row>
    <row r="162" spans="1:33" s="9" customFormat="1" x14ac:dyDescent="0.3">
      <c r="A162" s="29"/>
      <c r="B162" s="11"/>
      <c r="C162" s="12"/>
      <c r="D162" s="12"/>
      <c r="E162" s="8"/>
      <c r="F162" s="8"/>
      <c r="G162" s="12"/>
      <c r="H162" s="12"/>
      <c r="I162" s="12"/>
      <c r="J162" s="12"/>
      <c r="AG162" s="21"/>
    </row>
    <row r="163" spans="1:33" s="9" customFormat="1" x14ac:dyDescent="0.3">
      <c r="A163" s="29"/>
      <c r="B163" s="11"/>
      <c r="C163" s="12"/>
      <c r="D163" s="12"/>
      <c r="E163" s="8"/>
      <c r="F163" s="8"/>
      <c r="G163" s="12"/>
      <c r="H163" s="12"/>
      <c r="I163" s="12"/>
      <c r="J163" s="12"/>
      <c r="AG163" s="21"/>
    </row>
    <row r="164" spans="1:33" s="9" customFormat="1" x14ac:dyDescent="0.3">
      <c r="A164" s="29"/>
      <c r="B164" s="11"/>
      <c r="C164" s="12"/>
      <c r="D164" s="12"/>
      <c r="E164" s="8"/>
      <c r="F164" s="8"/>
      <c r="G164" s="12"/>
      <c r="H164" s="12"/>
      <c r="I164" s="12"/>
      <c r="J164" s="12"/>
      <c r="AG164" s="21"/>
    </row>
    <row r="165" spans="1:33" s="9" customFormat="1" x14ac:dyDescent="0.3">
      <c r="A165" s="29"/>
      <c r="B165" s="11"/>
      <c r="C165" s="12"/>
      <c r="D165" s="12"/>
      <c r="E165" s="8"/>
      <c r="F165" s="8"/>
      <c r="G165" s="12"/>
      <c r="H165" s="12"/>
      <c r="I165" s="12"/>
      <c r="J165" s="12"/>
      <c r="AG165" s="21"/>
    </row>
    <row r="166" spans="1:33" s="9" customFormat="1" x14ac:dyDescent="0.3">
      <c r="A166" s="29"/>
      <c r="B166" s="11"/>
      <c r="C166" s="12"/>
      <c r="D166" s="12"/>
      <c r="E166" s="8"/>
      <c r="F166" s="8"/>
      <c r="G166" s="12"/>
      <c r="H166" s="12"/>
      <c r="I166" s="12"/>
      <c r="J166" s="12"/>
      <c r="AG166" s="21"/>
    </row>
    <row r="167" spans="1:33" s="9" customFormat="1" x14ac:dyDescent="0.3">
      <c r="A167" s="29"/>
      <c r="B167" s="11"/>
      <c r="C167" s="12"/>
      <c r="D167" s="12"/>
      <c r="E167" s="8"/>
      <c r="F167" s="8"/>
      <c r="G167" s="12"/>
      <c r="H167" s="12"/>
      <c r="I167" s="12"/>
      <c r="J167" s="12"/>
      <c r="AG167" s="21"/>
    </row>
    <row r="168" spans="1:33" s="9" customFormat="1" x14ac:dyDescent="0.3">
      <c r="A168" s="29"/>
      <c r="B168" s="11"/>
      <c r="C168" s="12"/>
      <c r="D168" s="12"/>
      <c r="E168" s="8"/>
      <c r="F168" s="8"/>
      <c r="G168" s="12"/>
      <c r="H168" s="12"/>
      <c r="I168" s="12"/>
      <c r="J168" s="12"/>
      <c r="AG168" s="21"/>
    </row>
    <row r="169" spans="1:33" s="9" customFormat="1" x14ac:dyDescent="0.3">
      <c r="A169" s="29"/>
      <c r="B169" s="11"/>
      <c r="C169" s="12"/>
      <c r="D169" s="12"/>
      <c r="E169" s="8"/>
      <c r="F169" s="8"/>
      <c r="G169" s="12"/>
      <c r="H169" s="12"/>
      <c r="I169" s="12"/>
      <c r="J169" s="12"/>
      <c r="AG169" s="21"/>
    </row>
    <row r="170" spans="1:33" s="9" customFormat="1" x14ac:dyDescent="0.3">
      <c r="A170" s="29"/>
      <c r="B170" s="11"/>
      <c r="C170" s="12"/>
      <c r="D170" s="12"/>
      <c r="E170" s="8"/>
      <c r="F170" s="8"/>
      <c r="G170" s="12"/>
      <c r="H170" s="12"/>
      <c r="I170" s="12"/>
      <c r="J170" s="12"/>
      <c r="AG170" s="21"/>
    </row>
    <row r="171" spans="1:33" s="9" customFormat="1" x14ac:dyDescent="0.3">
      <c r="A171" s="29"/>
      <c r="B171" s="11"/>
      <c r="C171" s="12"/>
      <c r="D171" s="12"/>
      <c r="E171" s="8"/>
      <c r="F171" s="8"/>
      <c r="G171" s="12"/>
      <c r="H171" s="12"/>
      <c r="I171" s="12"/>
      <c r="J171" s="12"/>
      <c r="AG171" s="21"/>
    </row>
    <row r="172" spans="1:33" s="9" customFormat="1" x14ac:dyDescent="0.3">
      <c r="A172" s="29"/>
      <c r="B172" s="11"/>
      <c r="C172" s="12"/>
      <c r="D172" s="12"/>
      <c r="E172" s="8"/>
      <c r="F172" s="8"/>
      <c r="G172" s="12"/>
      <c r="H172" s="12"/>
      <c r="I172" s="12"/>
      <c r="J172" s="12"/>
      <c r="AG172" s="21"/>
    </row>
    <row r="173" spans="1:33" s="9" customFormat="1" x14ac:dyDescent="0.3">
      <c r="A173" s="29"/>
      <c r="B173" s="11"/>
      <c r="C173" s="12"/>
      <c r="D173" s="12"/>
      <c r="E173" s="8"/>
      <c r="F173" s="8"/>
      <c r="G173" s="12"/>
      <c r="H173" s="12"/>
      <c r="I173" s="12"/>
      <c r="J173" s="12"/>
      <c r="AG173" s="21"/>
    </row>
    <row r="174" spans="1:33" s="9" customFormat="1" x14ac:dyDescent="0.3">
      <c r="A174" s="29"/>
      <c r="B174" s="11"/>
      <c r="C174" s="12"/>
      <c r="D174" s="12"/>
      <c r="E174" s="8"/>
      <c r="F174" s="8"/>
      <c r="G174" s="12"/>
      <c r="H174" s="12"/>
      <c r="I174" s="12"/>
      <c r="J174" s="12"/>
      <c r="AG174" s="21"/>
    </row>
    <row r="175" spans="1:33" s="9" customFormat="1" x14ac:dyDescent="0.3">
      <c r="A175" s="29"/>
      <c r="B175" s="11"/>
      <c r="C175" s="12"/>
      <c r="D175" s="12"/>
      <c r="E175" s="8"/>
      <c r="F175" s="8"/>
      <c r="G175" s="12"/>
      <c r="H175" s="12"/>
      <c r="I175" s="12"/>
      <c r="J175" s="12"/>
      <c r="AG175" s="21"/>
    </row>
    <row r="176" spans="1:33" s="9" customFormat="1" x14ac:dyDescent="0.3">
      <c r="A176" s="29"/>
      <c r="B176" s="11"/>
      <c r="C176" s="12"/>
      <c r="D176" s="12"/>
      <c r="E176" s="8"/>
      <c r="F176" s="8"/>
      <c r="G176" s="12"/>
      <c r="H176" s="12"/>
      <c r="I176" s="12"/>
      <c r="J176" s="12"/>
      <c r="AG176" s="21"/>
    </row>
    <row r="177" spans="1:33" s="9" customFormat="1" x14ac:dyDescent="0.3">
      <c r="A177" s="29"/>
      <c r="B177" s="11"/>
      <c r="C177" s="12"/>
      <c r="D177" s="12"/>
      <c r="E177" s="8"/>
      <c r="F177" s="8"/>
      <c r="G177" s="12"/>
      <c r="H177" s="12"/>
      <c r="I177" s="12"/>
      <c r="J177" s="12"/>
      <c r="AG177" s="21"/>
    </row>
    <row r="178" spans="1:33" s="9" customFormat="1" x14ac:dyDescent="0.3">
      <c r="A178" s="29"/>
      <c r="B178" s="11"/>
      <c r="C178" s="12"/>
      <c r="D178" s="12"/>
      <c r="E178" s="8"/>
      <c r="F178" s="8"/>
      <c r="G178" s="12"/>
      <c r="H178" s="12"/>
      <c r="I178" s="12"/>
      <c r="J178" s="12"/>
      <c r="AG178" s="21"/>
    </row>
    <row r="179" spans="1:33" s="9" customFormat="1" x14ac:dyDescent="0.3">
      <c r="A179" s="29"/>
      <c r="B179" s="11"/>
      <c r="C179" s="12"/>
      <c r="D179" s="12"/>
      <c r="E179" s="8"/>
      <c r="F179" s="8"/>
      <c r="G179" s="12"/>
      <c r="H179" s="12"/>
      <c r="I179" s="12"/>
      <c r="J179" s="12"/>
      <c r="AG179" s="21"/>
    </row>
    <row r="180" spans="1:33" s="9" customFormat="1" x14ac:dyDescent="0.3">
      <c r="A180" s="29"/>
      <c r="B180" s="11"/>
      <c r="C180" s="12"/>
      <c r="D180" s="12"/>
      <c r="E180" s="8"/>
      <c r="F180" s="8"/>
      <c r="G180" s="12"/>
      <c r="H180" s="12"/>
      <c r="I180" s="12"/>
      <c r="J180" s="12"/>
      <c r="AG180" s="21"/>
    </row>
    <row r="181" spans="1:33" s="9" customFormat="1" x14ac:dyDescent="0.3">
      <c r="A181" s="29"/>
      <c r="B181" s="11"/>
      <c r="C181" s="12"/>
      <c r="D181" s="12"/>
      <c r="E181" s="8"/>
      <c r="F181" s="8"/>
      <c r="G181" s="12"/>
      <c r="H181" s="12"/>
      <c r="I181" s="12"/>
      <c r="J181" s="12"/>
      <c r="AG181" s="21"/>
    </row>
    <row r="182" spans="1:33" s="9" customFormat="1" x14ac:dyDescent="0.3">
      <c r="A182" s="29"/>
      <c r="B182" s="11"/>
      <c r="C182" s="12"/>
      <c r="D182" s="12"/>
      <c r="E182" s="8"/>
      <c r="F182" s="8"/>
      <c r="G182" s="12"/>
      <c r="H182" s="12"/>
      <c r="I182" s="12"/>
      <c r="J182" s="12"/>
      <c r="AG182" s="21"/>
    </row>
    <row r="183" spans="1:33" s="9" customFormat="1" x14ac:dyDescent="0.3">
      <c r="A183" s="29"/>
      <c r="B183" s="11"/>
      <c r="C183" s="12"/>
      <c r="D183" s="12"/>
      <c r="E183" s="8"/>
      <c r="F183" s="8"/>
      <c r="G183" s="12"/>
      <c r="H183" s="12"/>
      <c r="I183" s="12"/>
      <c r="J183" s="12"/>
      <c r="AG183" s="21"/>
    </row>
    <row r="184" spans="1:33" s="9" customFormat="1" x14ac:dyDescent="0.3">
      <c r="A184" s="29"/>
      <c r="B184" s="11"/>
      <c r="C184" s="12"/>
      <c r="D184" s="12"/>
      <c r="E184" s="8"/>
      <c r="F184" s="8"/>
      <c r="G184" s="12"/>
      <c r="H184" s="12"/>
      <c r="I184" s="12"/>
      <c r="J184" s="12"/>
      <c r="AG184" s="21"/>
    </row>
    <row r="185" spans="1:33" s="9" customFormat="1" x14ac:dyDescent="0.3">
      <c r="A185" s="29"/>
      <c r="B185" s="11"/>
      <c r="C185" s="12"/>
      <c r="D185" s="12"/>
      <c r="E185" s="8"/>
      <c r="F185" s="8"/>
      <c r="G185" s="12"/>
      <c r="H185" s="12"/>
      <c r="I185" s="12"/>
      <c r="J185" s="12"/>
      <c r="AG185" s="21"/>
    </row>
    <row r="186" spans="1:33" s="9" customFormat="1" x14ac:dyDescent="0.3">
      <c r="A186" s="29"/>
      <c r="B186" s="11"/>
      <c r="C186" s="12"/>
      <c r="D186" s="12"/>
      <c r="E186" s="8"/>
      <c r="F186" s="8"/>
      <c r="G186" s="12"/>
      <c r="H186" s="12"/>
      <c r="I186" s="12"/>
      <c r="J186" s="12"/>
      <c r="AG186" s="21"/>
    </row>
    <row r="187" spans="1:33" s="9" customFormat="1" x14ac:dyDescent="0.3">
      <c r="A187" s="29"/>
      <c r="B187" s="11"/>
      <c r="C187" s="12"/>
      <c r="D187" s="12"/>
      <c r="E187" s="8"/>
      <c r="F187" s="8"/>
      <c r="G187" s="12"/>
      <c r="H187" s="12"/>
      <c r="I187" s="12"/>
      <c r="J187" s="12"/>
      <c r="AG187" s="21"/>
    </row>
    <row r="188" spans="1:33" s="9" customFormat="1" x14ac:dyDescent="0.3">
      <c r="A188" s="29"/>
      <c r="B188" s="11"/>
      <c r="C188" s="12"/>
      <c r="D188" s="12"/>
      <c r="E188" s="8"/>
      <c r="F188" s="8"/>
      <c r="G188" s="12"/>
      <c r="H188" s="12"/>
      <c r="I188" s="12"/>
      <c r="J188" s="12"/>
      <c r="AG188" s="21"/>
    </row>
    <row r="189" spans="1:33" s="9" customFormat="1" x14ac:dyDescent="0.3">
      <c r="A189" s="29"/>
      <c r="B189" s="11"/>
      <c r="C189" s="12"/>
      <c r="D189" s="12"/>
      <c r="E189" s="8"/>
      <c r="F189" s="8"/>
      <c r="G189" s="12"/>
      <c r="H189" s="12"/>
      <c r="I189" s="12"/>
      <c r="J189" s="12"/>
      <c r="AG189" s="21"/>
    </row>
    <row r="190" spans="1:33" s="9" customFormat="1" x14ac:dyDescent="0.3">
      <c r="A190" s="29"/>
      <c r="B190" s="11"/>
      <c r="C190" s="12"/>
      <c r="D190" s="12"/>
      <c r="E190" s="8"/>
      <c r="F190" s="8"/>
      <c r="G190" s="12"/>
      <c r="H190" s="12"/>
      <c r="I190" s="12"/>
      <c r="J190" s="12"/>
      <c r="AG190" s="21"/>
    </row>
    <row r="191" spans="1:33" s="9" customFormat="1" x14ac:dyDescent="0.3">
      <c r="A191" s="29"/>
      <c r="B191" s="11"/>
      <c r="C191" s="12"/>
      <c r="D191" s="12"/>
      <c r="E191" s="8"/>
      <c r="F191" s="8"/>
      <c r="G191" s="12"/>
      <c r="H191" s="12"/>
      <c r="I191" s="12"/>
      <c r="J191" s="12"/>
      <c r="AG191" s="21"/>
    </row>
    <row r="192" spans="1:33" s="9" customFormat="1" x14ac:dyDescent="0.3">
      <c r="A192" s="29"/>
      <c r="B192" s="11"/>
      <c r="C192" s="12"/>
      <c r="D192" s="12"/>
      <c r="E192" s="8"/>
      <c r="F192" s="8"/>
      <c r="G192" s="12"/>
      <c r="H192" s="12"/>
      <c r="I192" s="12"/>
      <c r="J192" s="12"/>
      <c r="AG192" s="21"/>
    </row>
    <row r="193" spans="1:33" s="9" customFormat="1" x14ac:dyDescent="0.3">
      <c r="A193" s="29"/>
      <c r="B193" s="11"/>
      <c r="C193" s="12"/>
      <c r="D193" s="12"/>
      <c r="E193" s="8"/>
      <c r="F193" s="8"/>
      <c r="G193" s="12"/>
      <c r="H193" s="12"/>
      <c r="I193" s="12"/>
      <c r="J193" s="12"/>
      <c r="AG193" s="21"/>
    </row>
    <row r="194" spans="1:33" s="9" customFormat="1" x14ac:dyDescent="0.3">
      <c r="A194" s="29"/>
      <c r="B194" s="11"/>
      <c r="C194" s="12"/>
      <c r="D194" s="12"/>
      <c r="E194" s="8"/>
      <c r="F194" s="8"/>
      <c r="G194" s="12"/>
      <c r="H194" s="12"/>
      <c r="I194" s="12"/>
      <c r="J194" s="12"/>
      <c r="AG194" s="21"/>
    </row>
    <row r="195" spans="1:33" s="9" customFormat="1" x14ac:dyDescent="0.3">
      <c r="A195" s="29"/>
      <c r="B195" s="11"/>
      <c r="C195" s="12"/>
      <c r="D195" s="12"/>
      <c r="E195" s="8"/>
      <c r="F195" s="8"/>
      <c r="G195" s="12"/>
      <c r="H195" s="12"/>
      <c r="I195" s="12"/>
      <c r="J195" s="12"/>
      <c r="AG195" s="21"/>
    </row>
    <row r="196" spans="1:33" s="9" customFormat="1" x14ac:dyDescent="0.3">
      <c r="A196" s="29"/>
      <c r="B196" s="11"/>
      <c r="C196" s="12"/>
      <c r="D196" s="12"/>
      <c r="E196" s="8"/>
      <c r="F196" s="8"/>
      <c r="G196" s="12"/>
      <c r="H196" s="12"/>
      <c r="I196" s="12"/>
      <c r="J196" s="12"/>
      <c r="AG196" s="21"/>
    </row>
    <row r="197" spans="1:33" s="9" customFormat="1" x14ac:dyDescent="0.3">
      <c r="A197" s="29"/>
      <c r="B197" s="11"/>
      <c r="C197" s="12"/>
      <c r="D197" s="12"/>
      <c r="E197" s="8"/>
      <c r="F197" s="8"/>
      <c r="G197" s="12"/>
      <c r="H197" s="12"/>
      <c r="I197" s="12"/>
      <c r="J197" s="12"/>
      <c r="AG197" s="21"/>
    </row>
    <row r="198" spans="1:33" s="9" customFormat="1" x14ac:dyDescent="0.3">
      <c r="A198" s="29"/>
      <c r="B198" s="11"/>
      <c r="C198" s="12"/>
      <c r="D198" s="12"/>
      <c r="E198" s="8"/>
      <c r="F198" s="8"/>
      <c r="G198" s="12"/>
      <c r="H198" s="12"/>
      <c r="I198" s="12"/>
      <c r="J198" s="12"/>
      <c r="AG198" s="21"/>
    </row>
    <row r="199" spans="1:33" s="9" customFormat="1" x14ac:dyDescent="0.3">
      <c r="A199" s="29"/>
      <c r="B199" s="11"/>
      <c r="C199" s="12"/>
      <c r="D199" s="12"/>
      <c r="E199" s="8"/>
      <c r="F199" s="8"/>
      <c r="G199" s="12"/>
      <c r="H199" s="12"/>
      <c r="I199" s="12"/>
      <c r="J199" s="12"/>
      <c r="AG199" s="21"/>
    </row>
    <row r="200" spans="1:33" s="9" customFormat="1" x14ac:dyDescent="0.3">
      <c r="A200" s="29"/>
      <c r="B200" s="11"/>
      <c r="C200" s="12"/>
      <c r="D200" s="12"/>
      <c r="E200" s="8"/>
      <c r="F200" s="8"/>
      <c r="G200" s="12"/>
      <c r="H200" s="12"/>
      <c r="I200" s="12"/>
      <c r="J200" s="12"/>
      <c r="AG200" s="21"/>
    </row>
    <row r="201" spans="1:33" s="9" customFormat="1" x14ac:dyDescent="0.3">
      <c r="A201" s="29"/>
      <c r="B201" s="11"/>
      <c r="C201" s="12"/>
      <c r="D201" s="12"/>
      <c r="E201" s="8"/>
      <c r="F201" s="8"/>
      <c r="G201" s="12"/>
      <c r="H201" s="12"/>
      <c r="I201" s="12"/>
      <c r="J201" s="12"/>
      <c r="AG201" s="21"/>
    </row>
    <row r="202" spans="1:33" s="9" customFormat="1" x14ac:dyDescent="0.3">
      <c r="A202" s="29"/>
      <c r="B202" s="11"/>
      <c r="C202" s="12"/>
      <c r="D202" s="12"/>
      <c r="E202" s="8"/>
      <c r="F202" s="8"/>
      <c r="G202" s="12"/>
      <c r="H202" s="12"/>
      <c r="I202" s="12"/>
      <c r="J202" s="12"/>
      <c r="AG202" s="21"/>
    </row>
    <row r="203" spans="1:33" s="9" customFormat="1" x14ac:dyDescent="0.3">
      <c r="A203" s="29"/>
      <c r="B203" s="11"/>
      <c r="C203" s="12"/>
      <c r="D203" s="12"/>
      <c r="E203" s="8"/>
      <c r="F203" s="8"/>
      <c r="G203" s="12"/>
      <c r="H203" s="12"/>
      <c r="I203" s="12"/>
      <c r="J203" s="12"/>
      <c r="AG203" s="21"/>
    </row>
    <row r="204" spans="1:33" s="9" customFormat="1" x14ac:dyDescent="0.3">
      <c r="A204" s="29"/>
      <c r="B204" s="11"/>
      <c r="C204" s="12"/>
      <c r="D204" s="12"/>
      <c r="E204" s="8"/>
      <c r="F204" s="8"/>
      <c r="G204" s="12"/>
      <c r="H204" s="12"/>
      <c r="I204" s="12"/>
      <c r="J204" s="12"/>
      <c r="AG204" s="21"/>
    </row>
    <row r="205" spans="1:33" s="9" customFormat="1" x14ac:dyDescent="0.3">
      <c r="A205" s="29"/>
      <c r="B205" s="11"/>
      <c r="C205" s="12"/>
      <c r="D205" s="12"/>
      <c r="E205" s="8"/>
      <c r="F205" s="8"/>
      <c r="G205" s="12"/>
      <c r="H205" s="12"/>
      <c r="I205" s="12"/>
      <c r="J205" s="12"/>
      <c r="AG205" s="21"/>
    </row>
    <row r="206" spans="1:33" s="9" customFormat="1" x14ac:dyDescent="0.3">
      <c r="A206" s="29"/>
      <c r="B206" s="11"/>
      <c r="C206" s="12"/>
      <c r="D206" s="12"/>
      <c r="E206" s="8"/>
      <c r="F206" s="8"/>
      <c r="G206" s="12"/>
      <c r="H206" s="12"/>
      <c r="I206" s="12"/>
      <c r="J206" s="12"/>
      <c r="AG206" s="21"/>
    </row>
    <row r="207" spans="1:33" s="9" customFormat="1" x14ac:dyDescent="0.3">
      <c r="A207" s="29"/>
      <c r="B207" s="11"/>
      <c r="C207" s="12"/>
      <c r="D207" s="12"/>
      <c r="E207" s="8"/>
      <c r="F207" s="8"/>
      <c r="G207" s="12"/>
      <c r="H207" s="12"/>
      <c r="I207" s="12"/>
      <c r="J207" s="12"/>
      <c r="AG207" s="21"/>
    </row>
    <row r="208" spans="1:33" s="9" customFormat="1" x14ac:dyDescent="0.3">
      <c r="A208" s="29"/>
      <c r="B208" s="11"/>
      <c r="C208" s="12"/>
      <c r="D208" s="12"/>
      <c r="E208" s="8"/>
      <c r="F208" s="8"/>
      <c r="G208" s="12"/>
      <c r="H208" s="12"/>
      <c r="I208" s="12"/>
      <c r="J208" s="12"/>
      <c r="AG208" s="21"/>
    </row>
    <row r="209" spans="1:33" s="9" customFormat="1" x14ac:dyDescent="0.3">
      <c r="A209" s="29"/>
      <c r="B209" s="11"/>
      <c r="C209" s="12"/>
      <c r="D209" s="12"/>
      <c r="E209" s="8"/>
      <c r="F209" s="8"/>
      <c r="G209" s="12"/>
      <c r="H209" s="12"/>
      <c r="I209" s="12"/>
      <c r="J209" s="12"/>
      <c r="AG209" s="21"/>
    </row>
    <row r="210" spans="1:33" s="9" customFormat="1" x14ac:dyDescent="0.3">
      <c r="A210" s="29"/>
      <c r="B210" s="11"/>
      <c r="C210" s="12"/>
      <c r="D210" s="12"/>
      <c r="E210" s="8"/>
      <c r="F210" s="8"/>
      <c r="G210" s="12"/>
      <c r="H210" s="12"/>
      <c r="I210" s="12"/>
      <c r="J210" s="12"/>
      <c r="AG210" s="21"/>
    </row>
    <row r="211" spans="1:33" s="9" customFormat="1" x14ac:dyDescent="0.3">
      <c r="A211" s="29"/>
      <c r="B211" s="11"/>
      <c r="C211" s="12"/>
      <c r="D211" s="12"/>
      <c r="E211" s="8"/>
      <c r="F211" s="8"/>
      <c r="G211" s="12"/>
      <c r="H211" s="12"/>
      <c r="I211" s="12"/>
      <c r="J211" s="12"/>
      <c r="AG211" s="21"/>
    </row>
    <row r="212" spans="1:33" s="9" customFormat="1" x14ac:dyDescent="0.3">
      <c r="A212" s="29"/>
      <c r="B212" s="11"/>
      <c r="C212" s="12"/>
      <c r="D212" s="12"/>
      <c r="E212" s="8"/>
      <c r="F212" s="8"/>
      <c r="G212" s="12"/>
      <c r="H212" s="12"/>
      <c r="I212" s="12"/>
      <c r="J212" s="12"/>
      <c r="AG212" s="21"/>
    </row>
    <row r="213" spans="1:33" s="9" customFormat="1" x14ac:dyDescent="0.3">
      <c r="A213" s="29"/>
      <c r="B213" s="11"/>
      <c r="C213" s="12"/>
      <c r="D213" s="12"/>
      <c r="E213" s="8"/>
      <c r="F213" s="8"/>
      <c r="G213" s="12"/>
      <c r="H213" s="12"/>
      <c r="I213" s="12"/>
      <c r="J213" s="12"/>
      <c r="AG213" s="21"/>
    </row>
    <row r="214" spans="1:33" s="9" customFormat="1" x14ac:dyDescent="0.3">
      <c r="A214" s="29"/>
      <c r="B214" s="11"/>
      <c r="C214" s="12"/>
      <c r="D214" s="12"/>
      <c r="E214" s="8"/>
      <c r="F214" s="8"/>
      <c r="G214" s="12"/>
      <c r="H214" s="12"/>
      <c r="I214" s="12"/>
      <c r="J214" s="12"/>
      <c r="AG214" s="21"/>
    </row>
    <row r="215" spans="1:33" s="9" customFormat="1" x14ac:dyDescent="0.3">
      <c r="A215" s="29"/>
      <c r="B215" s="11"/>
      <c r="C215" s="12"/>
      <c r="D215" s="12"/>
      <c r="E215" s="8"/>
      <c r="F215" s="8"/>
      <c r="G215" s="12"/>
      <c r="H215" s="12"/>
      <c r="I215" s="12"/>
      <c r="J215" s="12"/>
      <c r="AG215" s="21"/>
    </row>
    <row r="216" spans="1:33" s="9" customFormat="1" x14ac:dyDescent="0.3">
      <c r="A216" s="29"/>
      <c r="B216" s="11"/>
      <c r="C216" s="12"/>
      <c r="D216" s="12"/>
      <c r="E216" s="8"/>
      <c r="F216" s="8"/>
      <c r="G216" s="12"/>
      <c r="H216" s="12"/>
      <c r="I216" s="12"/>
      <c r="J216" s="12"/>
      <c r="AG216" s="21"/>
    </row>
    <row r="217" spans="1:33" s="9" customFormat="1" x14ac:dyDescent="0.3">
      <c r="A217" s="29"/>
      <c r="B217" s="11"/>
      <c r="C217" s="12"/>
      <c r="D217" s="12"/>
      <c r="E217" s="8"/>
      <c r="F217" s="8"/>
      <c r="G217" s="12"/>
      <c r="H217" s="12"/>
      <c r="I217" s="12"/>
      <c r="J217" s="12"/>
      <c r="AG217" s="21"/>
    </row>
    <row r="218" spans="1:33" s="9" customFormat="1" x14ac:dyDescent="0.3">
      <c r="A218" s="29"/>
      <c r="B218" s="11"/>
      <c r="C218" s="12"/>
      <c r="D218" s="12"/>
      <c r="E218" s="8"/>
      <c r="F218" s="8"/>
      <c r="G218" s="12"/>
      <c r="H218" s="12"/>
      <c r="I218" s="12"/>
      <c r="J218" s="12"/>
      <c r="AG218" s="21"/>
    </row>
    <row r="219" spans="1:33" s="9" customFormat="1" x14ac:dyDescent="0.3">
      <c r="A219" s="29"/>
      <c r="B219" s="11"/>
      <c r="C219" s="12"/>
      <c r="D219" s="12"/>
      <c r="E219" s="8"/>
      <c r="F219" s="8"/>
      <c r="G219" s="12"/>
      <c r="H219" s="12"/>
      <c r="I219" s="12"/>
      <c r="J219" s="12"/>
      <c r="AG219" s="21"/>
    </row>
    <row r="220" spans="1:33" s="9" customFormat="1" x14ac:dyDescent="0.3">
      <c r="A220" s="29"/>
      <c r="B220" s="11"/>
      <c r="C220" s="12"/>
      <c r="D220" s="12"/>
      <c r="E220" s="8"/>
      <c r="F220" s="8"/>
      <c r="G220" s="12"/>
      <c r="H220" s="12"/>
      <c r="I220" s="12"/>
      <c r="J220" s="12"/>
      <c r="AG220" s="21"/>
    </row>
    <row r="221" spans="1:33" s="9" customFormat="1" x14ac:dyDescent="0.3">
      <c r="A221" s="29"/>
      <c r="B221" s="11"/>
      <c r="C221" s="12"/>
      <c r="D221" s="12"/>
      <c r="E221" s="8"/>
      <c r="F221" s="8"/>
      <c r="G221" s="12"/>
      <c r="H221" s="12"/>
      <c r="I221" s="12"/>
      <c r="J221" s="12"/>
      <c r="AG221" s="21"/>
    </row>
    <row r="222" spans="1:33" s="9" customFormat="1" x14ac:dyDescent="0.3">
      <c r="A222" s="29"/>
      <c r="B222" s="11"/>
      <c r="C222" s="12"/>
      <c r="D222" s="12"/>
      <c r="E222" s="8"/>
      <c r="F222" s="8"/>
      <c r="G222" s="12"/>
      <c r="H222" s="12"/>
      <c r="I222" s="12"/>
      <c r="J222" s="12"/>
      <c r="AG222" s="21"/>
    </row>
    <row r="223" spans="1:33" s="9" customFormat="1" x14ac:dyDescent="0.3">
      <c r="A223" s="29"/>
      <c r="B223" s="11"/>
      <c r="C223" s="12"/>
      <c r="D223" s="12"/>
      <c r="E223" s="8"/>
      <c r="F223" s="8"/>
      <c r="G223" s="12"/>
      <c r="H223" s="12"/>
      <c r="I223" s="12"/>
      <c r="J223" s="12"/>
      <c r="AG223" s="21"/>
    </row>
    <row r="224" spans="1:33" s="9" customFormat="1" x14ac:dyDescent="0.3">
      <c r="A224" s="29"/>
      <c r="B224" s="11"/>
      <c r="C224" s="12"/>
      <c r="D224" s="12"/>
      <c r="E224" s="8"/>
      <c r="F224" s="8"/>
      <c r="G224" s="12"/>
      <c r="H224" s="12"/>
      <c r="I224" s="12"/>
      <c r="J224" s="12"/>
      <c r="AG224" s="21"/>
    </row>
    <row r="225" spans="1:33" s="9" customFormat="1" x14ac:dyDescent="0.3">
      <c r="A225" s="29"/>
      <c r="B225" s="11"/>
      <c r="C225" s="12"/>
      <c r="D225" s="12"/>
      <c r="E225" s="8"/>
      <c r="F225" s="8"/>
      <c r="G225" s="12"/>
      <c r="H225" s="12"/>
      <c r="I225" s="12"/>
      <c r="J225" s="12"/>
      <c r="AG225" s="21"/>
    </row>
    <row r="226" spans="1:33" s="9" customFormat="1" x14ac:dyDescent="0.3">
      <c r="A226" s="29"/>
      <c r="B226" s="11"/>
      <c r="C226" s="12"/>
      <c r="D226" s="12"/>
      <c r="E226" s="8"/>
      <c r="F226" s="8"/>
      <c r="G226" s="12"/>
      <c r="H226" s="12"/>
      <c r="I226" s="12"/>
      <c r="J226" s="12"/>
      <c r="AG226" s="21"/>
    </row>
    <row r="227" spans="1:33" s="9" customFormat="1" x14ac:dyDescent="0.3">
      <c r="A227" s="29"/>
      <c r="B227" s="11"/>
      <c r="C227" s="12"/>
      <c r="D227" s="12"/>
      <c r="E227" s="8"/>
      <c r="F227" s="8"/>
      <c r="G227" s="12"/>
      <c r="H227" s="12"/>
      <c r="I227" s="12"/>
      <c r="J227" s="12"/>
      <c r="AG227" s="21"/>
    </row>
    <row r="228" spans="1:33" s="9" customFormat="1" x14ac:dyDescent="0.3">
      <c r="A228" s="29"/>
      <c r="B228" s="11"/>
      <c r="C228" s="12"/>
      <c r="D228" s="12"/>
      <c r="E228" s="8"/>
      <c r="F228" s="8"/>
      <c r="G228" s="12"/>
      <c r="H228" s="12"/>
      <c r="I228" s="12"/>
      <c r="J228" s="12"/>
      <c r="AG228" s="21"/>
    </row>
    <row r="229" spans="1:33" s="9" customFormat="1" x14ac:dyDescent="0.3">
      <c r="A229" s="29"/>
      <c r="B229" s="11"/>
      <c r="C229" s="12"/>
      <c r="D229" s="12"/>
      <c r="E229" s="8"/>
      <c r="F229" s="8"/>
      <c r="G229" s="12"/>
      <c r="H229" s="12"/>
      <c r="I229" s="12"/>
      <c r="J229" s="12"/>
      <c r="AG229" s="21"/>
    </row>
    <row r="230" spans="1:33" s="9" customFormat="1" x14ac:dyDescent="0.3">
      <c r="A230" s="29"/>
      <c r="B230" s="11"/>
      <c r="C230" s="12"/>
      <c r="D230" s="12"/>
      <c r="E230" s="8"/>
      <c r="F230" s="8"/>
      <c r="G230" s="12"/>
      <c r="H230" s="12"/>
      <c r="I230" s="12"/>
      <c r="J230" s="12"/>
      <c r="AG230" s="21"/>
    </row>
    <row r="231" spans="1:33" s="9" customFormat="1" x14ac:dyDescent="0.3">
      <c r="A231" s="29"/>
      <c r="B231" s="11"/>
      <c r="C231" s="12"/>
      <c r="D231" s="12"/>
      <c r="E231" s="8"/>
      <c r="F231" s="8"/>
      <c r="G231" s="12"/>
      <c r="H231" s="12"/>
      <c r="I231" s="12"/>
      <c r="J231" s="12"/>
      <c r="AG231" s="21"/>
    </row>
    <row r="232" spans="1:33" s="9" customFormat="1" x14ac:dyDescent="0.3">
      <c r="A232" s="29"/>
      <c r="B232" s="11"/>
      <c r="C232" s="12"/>
      <c r="D232" s="12"/>
      <c r="E232" s="8"/>
      <c r="F232" s="8"/>
      <c r="G232" s="12"/>
      <c r="H232" s="12"/>
      <c r="I232" s="12"/>
      <c r="J232" s="12"/>
      <c r="AG232" s="21"/>
    </row>
    <row r="233" spans="1:33" s="9" customFormat="1" x14ac:dyDescent="0.3">
      <c r="A233" s="29"/>
      <c r="B233" s="11"/>
      <c r="C233" s="12"/>
      <c r="D233" s="12"/>
      <c r="E233" s="8"/>
      <c r="F233" s="8"/>
      <c r="G233" s="12"/>
      <c r="H233" s="12"/>
      <c r="I233" s="12"/>
      <c r="J233" s="12"/>
      <c r="AG233" s="21"/>
    </row>
    <row r="234" spans="1:33" s="9" customFormat="1" x14ac:dyDescent="0.3">
      <c r="A234" s="29"/>
      <c r="B234" s="11"/>
      <c r="C234" s="12"/>
      <c r="D234" s="12"/>
      <c r="E234" s="8"/>
      <c r="F234" s="8"/>
      <c r="G234" s="12"/>
      <c r="H234" s="12"/>
      <c r="I234" s="12"/>
      <c r="J234" s="12"/>
      <c r="AG234" s="21"/>
    </row>
    <row r="235" spans="1:33" s="9" customFormat="1" x14ac:dyDescent="0.3">
      <c r="A235" s="29"/>
      <c r="B235" s="11"/>
      <c r="C235" s="12"/>
      <c r="D235" s="12"/>
      <c r="E235" s="8"/>
      <c r="F235" s="8"/>
      <c r="G235" s="12"/>
      <c r="H235" s="12"/>
      <c r="I235" s="12"/>
      <c r="J235" s="12"/>
      <c r="AG235" s="21"/>
    </row>
    <row r="236" spans="1:33" s="9" customFormat="1" x14ac:dyDescent="0.3">
      <c r="A236" s="29"/>
      <c r="B236" s="11"/>
      <c r="C236" s="12"/>
      <c r="D236" s="12"/>
      <c r="E236" s="8"/>
      <c r="F236" s="8"/>
      <c r="G236" s="12"/>
      <c r="H236" s="12"/>
      <c r="I236" s="12"/>
      <c r="J236" s="12"/>
      <c r="AG236" s="21"/>
    </row>
    <row r="237" spans="1:33" s="9" customFormat="1" x14ac:dyDescent="0.3">
      <c r="A237" s="29"/>
      <c r="B237" s="11"/>
      <c r="C237" s="12"/>
      <c r="D237" s="12"/>
      <c r="E237" s="8"/>
      <c r="F237" s="8"/>
      <c r="G237" s="12"/>
      <c r="H237" s="12"/>
      <c r="I237" s="12"/>
      <c r="J237" s="12"/>
      <c r="AG237" s="21"/>
    </row>
    <row r="238" spans="1:33" s="9" customFormat="1" x14ac:dyDescent="0.3">
      <c r="A238" s="29"/>
      <c r="B238" s="11"/>
      <c r="C238" s="12"/>
      <c r="D238" s="12"/>
      <c r="E238" s="8"/>
      <c r="F238" s="8"/>
      <c r="G238" s="12"/>
      <c r="H238" s="12"/>
      <c r="I238" s="12"/>
      <c r="J238" s="12"/>
      <c r="AG238" s="21"/>
    </row>
    <row r="239" spans="1:33" s="9" customFormat="1" x14ac:dyDescent="0.3">
      <c r="A239" s="29"/>
      <c r="B239" s="11"/>
      <c r="C239" s="12"/>
      <c r="D239" s="12"/>
      <c r="E239" s="8"/>
      <c r="F239" s="8"/>
      <c r="G239" s="12"/>
      <c r="H239" s="12"/>
      <c r="I239" s="12"/>
      <c r="J239" s="12"/>
      <c r="AG239" s="21"/>
    </row>
    <row r="240" spans="1:33" s="9" customFormat="1" x14ac:dyDescent="0.3">
      <c r="A240" s="29"/>
      <c r="B240" s="11"/>
      <c r="C240" s="12"/>
      <c r="D240" s="12"/>
      <c r="E240" s="8"/>
      <c r="F240" s="8"/>
      <c r="G240" s="12"/>
      <c r="H240" s="12"/>
      <c r="I240" s="12"/>
      <c r="J240" s="12"/>
      <c r="AG240" s="21"/>
    </row>
    <row r="241" spans="1:33" s="9" customFormat="1" x14ac:dyDescent="0.3">
      <c r="A241" s="29"/>
      <c r="B241" s="11"/>
      <c r="C241" s="12"/>
      <c r="D241" s="12"/>
      <c r="E241" s="8"/>
      <c r="F241" s="8"/>
      <c r="G241" s="12"/>
      <c r="H241" s="12"/>
      <c r="I241" s="12"/>
      <c r="J241" s="12"/>
      <c r="AG241" s="21"/>
    </row>
    <row r="242" spans="1:33" s="9" customFormat="1" x14ac:dyDescent="0.3">
      <c r="A242" s="29"/>
      <c r="B242" s="11"/>
      <c r="C242" s="12"/>
      <c r="D242" s="12"/>
      <c r="E242" s="8"/>
      <c r="F242" s="8"/>
      <c r="G242" s="12"/>
      <c r="H242" s="12"/>
      <c r="I242" s="12"/>
      <c r="J242" s="12"/>
      <c r="AG242" s="21"/>
    </row>
    <row r="243" spans="1:33" s="9" customFormat="1" x14ac:dyDescent="0.3">
      <c r="A243" s="29"/>
      <c r="B243" s="11"/>
      <c r="C243" s="12"/>
      <c r="D243" s="12"/>
      <c r="E243" s="8"/>
      <c r="F243" s="8"/>
      <c r="G243" s="12"/>
      <c r="H243" s="12"/>
      <c r="I243" s="12"/>
      <c r="J243" s="12"/>
      <c r="AG243" s="21"/>
    </row>
    <row r="244" spans="1:33" s="9" customFormat="1" x14ac:dyDescent="0.3">
      <c r="A244" s="29"/>
      <c r="B244" s="11"/>
      <c r="C244" s="12"/>
      <c r="D244" s="12"/>
      <c r="E244" s="8"/>
      <c r="F244" s="8"/>
      <c r="G244" s="12"/>
      <c r="H244" s="12"/>
      <c r="I244" s="12"/>
      <c r="J244" s="12"/>
      <c r="AG244" s="21"/>
    </row>
    <row r="245" spans="1:33" s="9" customFormat="1" x14ac:dyDescent="0.3">
      <c r="A245" s="29"/>
      <c r="B245" s="11"/>
      <c r="C245" s="12"/>
      <c r="D245" s="12"/>
      <c r="E245" s="8"/>
      <c r="F245" s="8"/>
      <c r="G245" s="12"/>
      <c r="H245" s="12"/>
      <c r="I245" s="12"/>
      <c r="J245" s="12"/>
      <c r="AG245" s="21"/>
    </row>
    <row r="246" spans="1:33" s="9" customFormat="1" x14ac:dyDescent="0.3">
      <c r="A246" s="29"/>
      <c r="B246" s="11"/>
      <c r="C246" s="12"/>
      <c r="D246" s="12"/>
      <c r="E246" s="8"/>
      <c r="F246" s="8"/>
      <c r="G246" s="12"/>
      <c r="H246" s="12"/>
      <c r="I246" s="12"/>
      <c r="J246" s="12"/>
      <c r="AG246" s="21"/>
    </row>
    <row r="247" spans="1:33" s="9" customFormat="1" x14ac:dyDescent="0.3">
      <c r="A247" s="29"/>
      <c r="B247" s="11"/>
      <c r="C247" s="12"/>
      <c r="D247" s="12"/>
      <c r="E247" s="8"/>
      <c r="F247" s="8"/>
      <c r="G247" s="12"/>
      <c r="H247" s="12"/>
      <c r="I247" s="12"/>
      <c r="J247" s="12"/>
      <c r="AG247" s="21"/>
    </row>
    <row r="248" spans="1:33" s="9" customFormat="1" x14ac:dyDescent="0.3">
      <c r="A248" s="29"/>
      <c r="B248" s="11"/>
      <c r="C248" s="12"/>
      <c r="D248" s="12"/>
      <c r="E248" s="8"/>
      <c r="F248" s="8"/>
      <c r="G248" s="12"/>
      <c r="H248" s="12"/>
      <c r="I248" s="12"/>
      <c r="J248" s="12"/>
      <c r="AG248" s="21"/>
    </row>
    <row r="249" spans="1:33" s="9" customFormat="1" x14ac:dyDescent="0.3">
      <c r="A249" s="29"/>
      <c r="B249" s="11"/>
      <c r="C249" s="12"/>
      <c r="D249" s="12"/>
      <c r="E249" s="8"/>
      <c r="F249" s="8"/>
      <c r="G249" s="12"/>
      <c r="H249" s="12"/>
      <c r="I249" s="12"/>
      <c r="J249" s="12"/>
      <c r="AG249" s="21"/>
    </row>
    <row r="250" spans="1:33" s="9" customFormat="1" x14ac:dyDescent="0.3">
      <c r="A250" s="29"/>
      <c r="B250" s="11"/>
      <c r="C250" s="12"/>
      <c r="D250" s="12"/>
      <c r="E250" s="8"/>
      <c r="F250" s="8"/>
      <c r="G250" s="12"/>
      <c r="H250" s="12"/>
      <c r="I250" s="12"/>
      <c r="J250" s="12"/>
      <c r="AG250" s="21"/>
    </row>
    <row r="251" spans="1:33" s="9" customFormat="1" x14ac:dyDescent="0.3">
      <c r="A251" s="29"/>
      <c r="B251" s="11"/>
      <c r="C251" s="12"/>
      <c r="D251" s="12"/>
      <c r="E251" s="8"/>
      <c r="F251" s="8"/>
      <c r="G251" s="12"/>
      <c r="H251" s="12"/>
      <c r="I251" s="12"/>
      <c r="J251" s="12"/>
      <c r="AG251" s="21"/>
    </row>
    <row r="252" spans="1:33" s="9" customFormat="1" x14ac:dyDescent="0.3">
      <c r="A252" s="29"/>
      <c r="B252" s="11"/>
      <c r="C252" s="12"/>
      <c r="D252" s="12"/>
      <c r="E252" s="8"/>
      <c r="F252" s="8"/>
      <c r="G252" s="12"/>
      <c r="H252" s="12"/>
      <c r="I252" s="12"/>
      <c r="J252" s="12"/>
      <c r="AG252" s="21"/>
    </row>
    <row r="253" spans="1:33" s="9" customFormat="1" x14ac:dyDescent="0.3">
      <c r="A253" s="29"/>
      <c r="B253" s="11"/>
      <c r="C253" s="12"/>
      <c r="D253" s="12"/>
      <c r="E253" s="8"/>
      <c r="F253" s="8"/>
      <c r="G253" s="12"/>
      <c r="H253" s="12"/>
      <c r="I253" s="12"/>
      <c r="J253" s="12"/>
      <c r="AG253" s="21"/>
    </row>
    <row r="254" spans="1:33" s="9" customFormat="1" x14ac:dyDescent="0.3">
      <c r="A254" s="29"/>
      <c r="B254" s="11"/>
      <c r="C254" s="12"/>
      <c r="D254" s="12"/>
      <c r="E254" s="8"/>
      <c r="F254" s="8"/>
      <c r="G254" s="12"/>
      <c r="H254" s="12"/>
      <c r="I254" s="12"/>
      <c r="J254" s="12"/>
      <c r="AG254" s="21"/>
    </row>
    <row r="255" spans="1:33" s="9" customFormat="1" x14ac:dyDescent="0.3">
      <c r="A255" s="29"/>
      <c r="B255" s="11"/>
      <c r="C255" s="12"/>
      <c r="D255" s="12"/>
      <c r="E255" s="8"/>
      <c r="F255" s="8"/>
      <c r="G255" s="12"/>
      <c r="H255" s="12"/>
      <c r="I255" s="12"/>
      <c r="J255" s="12"/>
      <c r="AG255" s="21"/>
    </row>
  </sheetData>
  <mergeCells count="10">
    <mergeCell ref="S5:V5"/>
    <mergeCell ref="S3:V3"/>
    <mergeCell ref="W3:X3"/>
    <mergeCell ref="W4:X4"/>
    <mergeCell ref="W5:X5"/>
    <mergeCell ref="E1:H1"/>
    <mergeCell ref="AC2:AC3"/>
    <mergeCell ref="AD2:AD3"/>
    <mergeCell ref="AB2:AB3"/>
    <mergeCell ref="S4:V4"/>
  </mergeCells>
  <phoneticPr fontId="2" type="noConversion"/>
  <pageMargins left="0" right="0" top="0.35433070866141736" bottom="0.19685039370078741" header="0" footer="0"/>
  <pageSetup paperSize="9" scale="72" fitToHeight="0" orientation="landscape" horizontalDpi="1200" verticalDpi="1200" r:id="rId1"/>
  <headerFooter alignWithMargins="0">
    <oddHeader>&amp;L&amp;D&amp;C&amp;F&amp;R&amp;T</oddHeader>
    <oddFooter>&amp;C&amp;P</oddFooter>
  </headerFooter>
  <ignoredErrors>
    <ignoredError sqref="D5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6"/>
  <sheetViews>
    <sheetView workbookViewId="0"/>
  </sheetViews>
  <sheetFormatPr defaultRowHeight="12.45" x14ac:dyDescent="0.3"/>
  <cols>
    <col min="1" max="1" width="2" bestFit="1" customWidth="1"/>
    <col min="2" max="2" width="8.15234375" style="213" bestFit="1" customWidth="1"/>
    <col min="3" max="3" width="7.53515625" bestFit="1" customWidth="1"/>
    <col min="4" max="4" width="8.69140625" bestFit="1" customWidth="1"/>
    <col min="5" max="6" width="4.53515625" bestFit="1" customWidth="1"/>
    <col min="10" max="10" width="6.69140625" style="216" bestFit="1" customWidth="1"/>
  </cols>
  <sheetData>
    <row r="1" spans="1:15" x14ac:dyDescent="0.3">
      <c r="A1" s="31" t="s">
        <v>16</v>
      </c>
      <c r="B1" s="211">
        <v>43197</v>
      </c>
      <c r="C1" s="52">
        <v>1300</v>
      </c>
      <c r="D1" s="53">
        <v>1313</v>
      </c>
      <c r="E1" s="38" t="s">
        <v>14</v>
      </c>
      <c r="F1" s="39" t="s">
        <v>14</v>
      </c>
      <c r="J1" s="217">
        <f>SUM(J2:J7)</f>
        <v>2821</v>
      </c>
      <c r="K1" s="217">
        <f>SUM(K2:K15)</f>
        <v>2820</v>
      </c>
      <c r="N1" s="215">
        <f>SUM(N2:N29)</f>
        <v>1415.56</v>
      </c>
      <c r="O1" s="215">
        <f>SUM(O2:O29)</f>
        <v>868.54</v>
      </c>
    </row>
    <row r="2" spans="1:15" x14ac:dyDescent="0.3">
      <c r="A2" s="32" t="s">
        <v>16</v>
      </c>
      <c r="B2" s="212">
        <v>43264</v>
      </c>
      <c r="C2" s="54">
        <v>14325</v>
      </c>
      <c r="D2" s="53">
        <v>14468.25</v>
      </c>
      <c r="E2" s="40"/>
      <c r="F2" s="41">
        <v>3.4558429664956023</v>
      </c>
      <c r="J2" s="218">
        <v>630</v>
      </c>
      <c r="K2" s="216">
        <v>50</v>
      </c>
      <c r="N2">
        <v>44.7</v>
      </c>
      <c r="O2">
        <v>170</v>
      </c>
    </row>
    <row r="3" spans="1:15" x14ac:dyDescent="0.3">
      <c r="A3" s="32" t="s">
        <v>16</v>
      </c>
      <c r="B3" s="212">
        <v>43365</v>
      </c>
      <c r="C3" s="54">
        <v>24610</v>
      </c>
      <c r="D3" s="53">
        <v>24856.1</v>
      </c>
      <c r="E3" s="40"/>
      <c r="F3" s="41">
        <v>3.7173973390837665</v>
      </c>
      <c r="J3" s="218">
        <v>50</v>
      </c>
      <c r="K3" s="216">
        <v>530</v>
      </c>
      <c r="N3">
        <v>19</v>
      </c>
      <c r="O3">
        <v>40</v>
      </c>
    </row>
    <row r="4" spans="1:15" x14ac:dyDescent="0.3">
      <c r="A4" s="77" t="s">
        <v>16</v>
      </c>
      <c r="B4" s="78">
        <v>43559</v>
      </c>
      <c r="C4" s="79">
        <v>37866</v>
      </c>
      <c r="D4" s="75">
        <f t="shared" ref="D4" si="0">+C4*1.01</f>
        <v>38244.660000000003</v>
      </c>
      <c r="E4" s="226"/>
      <c r="F4" s="80">
        <v>4.2724918982153328</v>
      </c>
      <c r="J4" s="218">
        <v>1415</v>
      </c>
      <c r="K4" s="216">
        <v>1129</v>
      </c>
      <c r="N4">
        <v>17</v>
      </c>
      <c r="O4">
        <v>35</v>
      </c>
    </row>
    <row r="5" spans="1:15" x14ac:dyDescent="0.3">
      <c r="A5" t="s">
        <v>16</v>
      </c>
      <c r="B5" s="213">
        <v>43658</v>
      </c>
      <c r="C5" s="79">
        <v>42598</v>
      </c>
      <c r="D5" s="75">
        <v>43023.98</v>
      </c>
      <c r="F5">
        <v>5.6875258867264256</v>
      </c>
      <c r="J5" s="218">
        <v>788</v>
      </c>
      <c r="K5" s="216">
        <v>268</v>
      </c>
      <c r="N5">
        <v>83</v>
      </c>
      <c r="O5">
        <v>330</v>
      </c>
    </row>
    <row r="6" spans="1:15" x14ac:dyDescent="0.3">
      <c r="A6" t="s">
        <v>16</v>
      </c>
      <c r="B6" s="213">
        <v>43778</v>
      </c>
      <c r="C6" s="79">
        <v>56551</v>
      </c>
      <c r="D6" s="75">
        <v>57116.51</v>
      </c>
      <c r="F6">
        <v>4.459306074548322</v>
      </c>
      <c r="J6" s="218">
        <v>80</v>
      </c>
      <c r="K6" s="216">
        <v>541</v>
      </c>
      <c r="N6">
        <v>60</v>
      </c>
      <c r="O6">
        <v>115</v>
      </c>
    </row>
    <row r="7" spans="1:15" x14ac:dyDescent="0.3">
      <c r="A7" t="s">
        <v>16</v>
      </c>
      <c r="B7" s="213">
        <v>43811</v>
      </c>
      <c r="C7" s="79">
        <v>59694</v>
      </c>
      <c r="D7" s="75">
        <v>60290.94</v>
      </c>
      <c r="F7">
        <v>5.5265351643215377</v>
      </c>
      <c r="J7" s="219">
        <f>58-200</f>
        <v>-142</v>
      </c>
      <c r="K7" s="216">
        <v>558</v>
      </c>
      <c r="L7" s="221" t="s">
        <v>141</v>
      </c>
      <c r="N7">
        <v>59</v>
      </c>
      <c r="O7">
        <v>57.54</v>
      </c>
    </row>
    <row r="8" spans="1:15" x14ac:dyDescent="0.3">
      <c r="A8" t="s">
        <v>16</v>
      </c>
      <c r="B8" s="213">
        <v>44021</v>
      </c>
      <c r="C8" s="79">
        <v>74593</v>
      </c>
      <c r="D8" s="75">
        <v>75338.930000000008</v>
      </c>
      <c r="F8" s="259">
        <v>5.469947608759508</v>
      </c>
      <c r="K8" s="216">
        <v>256</v>
      </c>
      <c r="L8" s="221" t="s">
        <v>136</v>
      </c>
      <c r="N8">
        <v>14</v>
      </c>
      <c r="O8">
        <v>40</v>
      </c>
    </row>
    <row r="9" spans="1:15" x14ac:dyDescent="0.3">
      <c r="A9" t="s">
        <v>16</v>
      </c>
      <c r="B9" s="213">
        <v>44021</v>
      </c>
      <c r="C9" s="79">
        <v>74593</v>
      </c>
      <c r="D9" s="75">
        <v>75338.930000000008</v>
      </c>
      <c r="F9" s="259">
        <v>6.0154823011157701</v>
      </c>
      <c r="J9" s="223" t="s">
        <v>143</v>
      </c>
      <c r="K9" s="220">
        <v>48</v>
      </c>
      <c r="L9" s="221" t="s">
        <v>137</v>
      </c>
      <c r="N9">
        <v>17</v>
      </c>
      <c r="O9">
        <v>17</v>
      </c>
    </row>
    <row r="10" spans="1:15" x14ac:dyDescent="0.3">
      <c r="A10" t="s">
        <v>16</v>
      </c>
      <c r="B10" s="213">
        <v>44179</v>
      </c>
      <c r="C10" s="79">
        <v>83419</v>
      </c>
      <c r="D10" s="75">
        <v>84253.19</v>
      </c>
      <c r="F10" s="259">
        <v>5.9914645368323738</v>
      </c>
      <c r="K10" s="220">
        <v>40</v>
      </c>
      <c r="L10" s="221" t="s">
        <v>138</v>
      </c>
      <c r="N10">
        <v>134</v>
      </c>
      <c r="O10">
        <v>64</v>
      </c>
    </row>
    <row r="11" spans="1:15" x14ac:dyDescent="0.3">
      <c r="A11" t="s">
        <v>16</v>
      </c>
      <c r="B11" s="213">
        <v>44380</v>
      </c>
      <c r="C11" s="79">
        <v>94706</v>
      </c>
      <c r="D11" s="75">
        <v>95653.06</v>
      </c>
      <c r="F11" s="259">
        <v>6.0886708694944005</v>
      </c>
      <c r="K11" s="220">
        <v>100</v>
      </c>
      <c r="L11" s="221" t="s">
        <v>139</v>
      </c>
      <c r="N11">
        <v>18.059999999999999</v>
      </c>
    </row>
    <row r="12" spans="1:15" x14ac:dyDescent="0.3">
      <c r="A12" t="s">
        <v>16</v>
      </c>
      <c r="B12" s="78">
        <v>44474</v>
      </c>
      <c r="C12" s="79">
        <v>108634</v>
      </c>
      <c r="D12" s="75">
        <f t="shared" ref="D12" si="1">+C12*1.01</f>
        <v>109720.34</v>
      </c>
      <c r="E12" s="226"/>
      <c r="F12" s="80">
        <v>5.4720938706533353</v>
      </c>
      <c r="K12" s="220">
        <v>-700</v>
      </c>
      <c r="L12" s="221" t="s">
        <v>140</v>
      </c>
      <c r="N12">
        <v>13.8</v>
      </c>
    </row>
    <row r="13" spans="1:15" x14ac:dyDescent="0.3">
      <c r="N13">
        <v>280</v>
      </c>
    </row>
    <row r="14" spans="1:15" x14ac:dyDescent="0.3">
      <c r="N14">
        <v>256</v>
      </c>
    </row>
    <row r="15" spans="1:15" x14ac:dyDescent="0.3">
      <c r="N15">
        <v>400</v>
      </c>
    </row>
    <row r="16" spans="1:15" x14ac:dyDescent="0.3">
      <c r="K16" s="222" t="s">
        <v>144</v>
      </c>
    </row>
  </sheetData>
  <phoneticPr fontId="2" type="noConversion"/>
  <printOptions gridLines="1" gridLinesSet="0"/>
  <pageMargins left="0.75" right="0.75" top="1" bottom="1" header="0.5" footer="0.5"/>
  <pageSetup paperSize="9" orientation="landscape" horizontalDpi="4294967295" verticalDpi="4294967295" r:id="rId1"/>
  <headerFooter alignWithMargins="0">
    <oddHeader>&amp;A</oddHeader>
    <oddFooter>Pagina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3"/>
  <sheetViews>
    <sheetView topLeftCell="A4" zoomScale="130" zoomScaleNormal="130" workbookViewId="0">
      <selection activeCell="F18" sqref="F18"/>
    </sheetView>
  </sheetViews>
  <sheetFormatPr defaultColWidth="9.15234375" defaultRowHeight="12.9" x14ac:dyDescent="0.3"/>
  <cols>
    <col min="1" max="1" width="3" style="165" customWidth="1"/>
    <col min="2" max="2" width="5.3828125" style="165" customWidth="1"/>
    <col min="3" max="3" width="31.53515625" style="135" customWidth="1"/>
    <col min="4" max="4" width="14" style="136" customWidth="1"/>
    <col min="5" max="5" width="7.53515625" style="136" customWidth="1"/>
    <col min="6" max="6" width="9" style="135" customWidth="1"/>
    <col min="7" max="7" width="2.53515625" style="136" customWidth="1"/>
    <col min="8" max="8" width="71.3828125" style="138" customWidth="1"/>
    <col min="9" max="16384" width="9.15234375" style="135"/>
  </cols>
  <sheetData>
    <row r="1" spans="1:8" x14ac:dyDescent="0.3">
      <c r="A1" s="165" t="s">
        <v>37</v>
      </c>
      <c r="D1" s="136" t="s">
        <v>121</v>
      </c>
      <c r="F1" s="190">
        <v>35000</v>
      </c>
      <c r="H1" s="138" t="s">
        <v>122</v>
      </c>
    </row>
    <row r="2" spans="1:8" ht="5.25" customHeight="1" x14ac:dyDescent="0.3">
      <c r="H2" s="137" t="s">
        <v>38</v>
      </c>
    </row>
    <row r="3" spans="1:8" ht="6.75" customHeight="1" x14ac:dyDescent="0.3">
      <c r="A3" s="193"/>
      <c r="B3" s="166"/>
      <c r="C3" s="147"/>
      <c r="D3" s="139">
        <f>SUM(D5:D15)</f>
        <v>35</v>
      </c>
      <c r="E3" s="188">
        <f>SUM(E5:E15)</f>
        <v>13944</v>
      </c>
      <c r="F3" s="189">
        <f>SUM(F5:F15)</f>
        <v>6792.1594370269013</v>
      </c>
      <c r="G3" s="148"/>
      <c r="H3" s="137"/>
    </row>
    <row r="4" spans="1:8" x14ac:dyDescent="0.3">
      <c r="A4" s="194"/>
      <c r="B4" s="167"/>
      <c r="C4" s="139" t="s">
        <v>39</v>
      </c>
      <c r="D4" s="139" t="s">
        <v>108</v>
      </c>
      <c r="E4" s="139" t="s">
        <v>41</v>
      </c>
      <c r="F4" s="139" t="s">
        <v>21</v>
      </c>
      <c r="G4" s="139" t="s">
        <v>42</v>
      </c>
      <c r="H4" s="137"/>
    </row>
    <row r="5" spans="1:8" x14ac:dyDescent="0.3">
      <c r="A5" s="149">
        <v>1</v>
      </c>
      <c r="B5" s="168"/>
      <c r="C5" s="150" t="s">
        <v>102</v>
      </c>
      <c r="D5" s="151">
        <f>DCOUNTA(G$17:G$99,,G4:G5)</f>
        <v>15</v>
      </c>
      <c r="E5" s="152">
        <f>SUMIF(G$17:G$99,G5,E$17:E$99)</f>
        <v>8668</v>
      </c>
      <c r="F5" s="153">
        <f>SUMIF(G$17:G$99,G5,F$17:F$99)</f>
        <v>3103.8394370269011</v>
      </c>
      <c r="G5" s="151" t="s">
        <v>104</v>
      </c>
      <c r="H5" s="137"/>
    </row>
    <row r="6" spans="1:8" hidden="1" x14ac:dyDescent="0.3">
      <c r="A6" s="154"/>
      <c r="B6" s="169"/>
      <c r="C6" s="155" t="s">
        <v>39</v>
      </c>
      <c r="D6" s="155" t="s">
        <v>108</v>
      </c>
      <c r="E6" s="155" t="s">
        <v>41</v>
      </c>
      <c r="F6" s="155" t="s">
        <v>21</v>
      </c>
      <c r="G6" s="155" t="s">
        <v>42</v>
      </c>
      <c r="H6" s="137"/>
    </row>
    <row r="7" spans="1:8" x14ac:dyDescent="0.3">
      <c r="A7" s="154">
        <v>2</v>
      </c>
      <c r="B7" s="170"/>
      <c r="C7" s="159" t="s">
        <v>106</v>
      </c>
      <c r="D7" s="156">
        <f>DCOUNTA(G$17:G$99,,G6:G7)</f>
        <v>6</v>
      </c>
      <c r="E7" s="157">
        <f>SUMIF(G$17:G$99,G7,E$17:E$99)</f>
        <v>1455</v>
      </c>
      <c r="F7" s="158">
        <f>SUMIF(G$17:G$99,G7,F$17:F$99)</f>
        <v>1346</v>
      </c>
      <c r="G7" s="156" t="s">
        <v>32</v>
      </c>
      <c r="H7" s="137"/>
    </row>
    <row r="8" spans="1:8" hidden="1" x14ac:dyDescent="0.3">
      <c r="A8" s="154"/>
      <c r="B8" s="169"/>
      <c r="C8" s="155" t="s">
        <v>39</v>
      </c>
      <c r="D8" s="155" t="s">
        <v>108</v>
      </c>
      <c r="E8" s="155" t="s">
        <v>41</v>
      </c>
      <c r="F8" s="155" t="s">
        <v>21</v>
      </c>
      <c r="G8" s="155" t="s">
        <v>42</v>
      </c>
      <c r="H8" s="137"/>
    </row>
    <row r="9" spans="1:8" x14ac:dyDescent="0.3">
      <c r="A9" s="154">
        <v>3</v>
      </c>
      <c r="B9" s="170"/>
      <c r="C9" s="159" t="s">
        <v>107</v>
      </c>
      <c r="D9" s="156">
        <f>DCOUNTA(G$17:G$99,,G8:G9)</f>
        <v>6</v>
      </c>
      <c r="E9" s="157">
        <f>SUMIF(G$17:G$99,G9,E$17:E$99)</f>
        <v>1301</v>
      </c>
      <c r="F9" s="158">
        <f>SUMIF(G$17:G$99,G9,F$17:F$99)</f>
        <v>1369</v>
      </c>
      <c r="G9" s="156" t="s">
        <v>36</v>
      </c>
      <c r="H9" s="137"/>
    </row>
    <row r="10" spans="1:8" hidden="1" x14ac:dyDescent="0.3">
      <c r="A10" s="154"/>
      <c r="B10" s="169"/>
      <c r="C10" s="155" t="s">
        <v>39</v>
      </c>
      <c r="D10" s="155" t="s">
        <v>108</v>
      </c>
      <c r="E10" s="155" t="s">
        <v>41</v>
      </c>
      <c r="F10" s="155" t="s">
        <v>21</v>
      </c>
      <c r="G10" s="155" t="s">
        <v>42</v>
      </c>
      <c r="H10" s="137"/>
    </row>
    <row r="11" spans="1:8" x14ac:dyDescent="0.3">
      <c r="A11" s="154">
        <v>4</v>
      </c>
      <c r="B11" s="170"/>
      <c r="C11" s="154" t="s">
        <v>105</v>
      </c>
      <c r="D11" s="156">
        <f>DCOUNTA(G$17:G$99,,G10:G11)</f>
        <v>5</v>
      </c>
      <c r="E11" s="157">
        <f>SUMIF(G$17:G$99,G11,E$17:E$99)</f>
        <v>2376</v>
      </c>
      <c r="F11" s="158">
        <f>SUMIF(G$17:G$99,G11,F$17:F$99)</f>
        <v>905.32999999999993</v>
      </c>
      <c r="G11" s="156" t="s">
        <v>103</v>
      </c>
      <c r="H11" s="137"/>
    </row>
    <row r="12" spans="1:8" hidden="1" x14ac:dyDescent="0.3">
      <c r="A12" s="154"/>
      <c r="B12" s="169"/>
      <c r="C12" s="155" t="s">
        <v>39</v>
      </c>
      <c r="D12" s="155" t="s">
        <v>108</v>
      </c>
      <c r="E12" s="155" t="s">
        <v>41</v>
      </c>
      <c r="F12" s="155" t="s">
        <v>21</v>
      </c>
      <c r="G12" s="155" t="s">
        <v>42</v>
      </c>
      <c r="H12" s="137"/>
    </row>
    <row r="13" spans="1:8" x14ac:dyDescent="0.3">
      <c r="A13" s="154">
        <v>5</v>
      </c>
      <c r="B13" s="170"/>
      <c r="C13" s="159" t="s">
        <v>111</v>
      </c>
      <c r="D13" s="156">
        <f>DCOUNTA(G$17:G$99,,G12:G13)</f>
        <v>2</v>
      </c>
      <c r="E13" s="157">
        <f>SUMIF(G$17:G$99,G13,E$17:E$99)</f>
        <v>30</v>
      </c>
      <c r="F13" s="158">
        <f>SUMIF(G15:G97,G13,F15:F97)</f>
        <v>67.989999999999995</v>
      </c>
      <c r="G13" s="156" t="s">
        <v>110</v>
      </c>
      <c r="H13" s="137"/>
    </row>
    <row r="14" spans="1:8" hidden="1" x14ac:dyDescent="0.3">
      <c r="A14" s="154"/>
      <c r="B14" s="170"/>
      <c r="C14" s="155" t="s">
        <v>39</v>
      </c>
      <c r="D14" s="155" t="s">
        <v>108</v>
      </c>
      <c r="E14" s="155" t="s">
        <v>41</v>
      </c>
      <c r="F14" s="155" t="s">
        <v>21</v>
      </c>
      <c r="G14" s="155" t="s">
        <v>42</v>
      </c>
      <c r="H14" s="137"/>
    </row>
    <row r="15" spans="1:8" x14ac:dyDescent="0.3">
      <c r="A15" s="160">
        <v>6</v>
      </c>
      <c r="B15" s="171"/>
      <c r="C15" s="161" t="s">
        <v>17</v>
      </c>
      <c r="D15" s="162">
        <f>DCOUNTA(G$17:G$99,,G14:G15)</f>
        <v>1</v>
      </c>
      <c r="E15" s="163">
        <f>SUMIF(G$17:G$99,G15,E$17:E$99)</f>
        <v>114</v>
      </c>
      <c r="F15" s="164">
        <f>SUMIF(G19:G101,G15,F19:F101)</f>
        <v>0</v>
      </c>
      <c r="G15" s="162" t="s">
        <v>17</v>
      </c>
      <c r="H15" s="137"/>
    </row>
    <row r="16" spans="1:8" ht="5.25" customHeight="1" x14ac:dyDescent="0.3">
      <c r="H16" s="137"/>
    </row>
    <row r="17" spans="1:10" s="136" customFormat="1" x14ac:dyDescent="0.3">
      <c r="A17" s="194"/>
      <c r="B17" s="167"/>
      <c r="C17" s="139" t="s">
        <v>39</v>
      </c>
      <c r="D17" s="139" t="s">
        <v>40</v>
      </c>
      <c r="E17" s="139" t="s">
        <v>41</v>
      </c>
      <c r="F17" s="139" t="s">
        <v>21</v>
      </c>
      <c r="G17" s="139" t="s">
        <v>42</v>
      </c>
      <c r="H17" s="139" t="s">
        <v>43</v>
      </c>
    </row>
    <row r="18" spans="1:10" s="136" customFormat="1" x14ac:dyDescent="0.3">
      <c r="A18" s="194"/>
      <c r="B18" s="167"/>
      <c r="C18" s="139" t="s">
        <v>44</v>
      </c>
      <c r="D18" s="139"/>
      <c r="E18" s="180">
        <f>SUM(E19:E53)</f>
        <v>13944</v>
      </c>
      <c r="F18" s="140">
        <f>SUM(F20:F50)</f>
        <v>5617.1594370269013</v>
      </c>
      <c r="G18" s="139"/>
      <c r="H18" s="141"/>
    </row>
    <row r="19" spans="1:10" s="136" customFormat="1" x14ac:dyDescent="0.3">
      <c r="A19" s="194">
        <v>1</v>
      </c>
      <c r="B19" s="142" t="s">
        <v>17</v>
      </c>
      <c r="C19" s="143" t="s">
        <v>113</v>
      </c>
      <c r="D19" s="175" t="s">
        <v>45</v>
      </c>
      <c r="E19" s="145">
        <v>114</v>
      </c>
      <c r="F19" s="140"/>
      <c r="G19" s="176" t="s">
        <v>17</v>
      </c>
      <c r="H19" s="144" t="s">
        <v>46</v>
      </c>
    </row>
    <row r="20" spans="1:10" ht="12.75" customHeight="1" x14ac:dyDescent="0.3">
      <c r="A20" s="194">
        <v>2</v>
      </c>
      <c r="B20" s="172">
        <v>43197</v>
      </c>
      <c r="C20" s="143" t="s">
        <v>63</v>
      </c>
      <c r="D20" s="142" t="s">
        <v>64</v>
      </c>
      <c r="E20" s="209">
        <v>300</v>
      </c>
      <c r="F20" s="146">
        <v>411.17849734071893</v>
      </c>
      <c r="G20" s="176" t="s">
        <v>104</v>
      </c>
      <c r="H20" s="181" t="s">
        <v>65</v>
      </c>
      <c r="I20" s="138"/>
      <c r="J20" s="138"/>
    </row>
    <row r="21" spans="1:10" ht="12.75" customHeight="1" x14ac:dyDescent="0.3">
      <c r="A21" s="194">
        <v>3</v>
      </c>
      <c r="B21" s="172">
        <v>43197</v>
      </c>
      <c r="C21" s="143" t="s">
        <v>73</v>
      </c>
      <c r="D21" s="142" t="s">
        <v>74</v>
      </c>
      <c r="E21" s="182" t="s">
        <v>75</v>
      </c>
      <c r="F21" s="146">
        <v>135.19230132633018</v>
      </c>
      <c r="G21" s="177" t="s">
        <v>104</v>
      </c>
      <c r="H21" s="181" t="s">
        <v>73</v>
      </c>
      <c r="I21" s="138"/>
      <c r="J21" s="138"/>
    </row>
    <row r="22" spans="1:10" ht="12.75" customHeight="1" x14ac:dyDescent="0.3">
      <c r="A22" s="194">
        <v>4</v>
      </c>
      <c r="B22" s="172">
        <v>43197</v>
      </c>
      <c r="C22" s="143" t="s">
        <v>79</v>
      </c>
      <c r="D22" s="142" t="s">
        <v>80</v>
      </c>
      <c r="E22" s="145">
        <v>178</v>
      </c>
      <c r="F22" s="146">
        <v>53.959404585880421</v>
      </c>
      <c r="G22" s="176" t="s">
        <v>104</v>
      </c>
      <c r="H22" s="183" t="s">
        <v>81</v>
      </c>
      <c r="I22" s="138"/>
      <c r="J22" s="138"/>
    </row>
    <row r="23" spans="1:10" ht="12.75" customHeight="1" x14ac:dyDescent="0.3">
      <c r="A23" s="194">
        <v>5</v>
      </c>
      <c r="B23" s="172">
        <v>43197</v>
      </c>
      <c r="C23" s="143" t="s">
        <v>82</v>
      </c>
      <c r="D23" s="142" t="s">
        <v>83</v>
      </c>
      <c r="E23" s="145">
        <v>123</v>
      </c>
      <c r="F23" s="146">
        <v>49.356696753690983</v>
      </c>
      <c r="G23" s="176" t="s">
        <v>104</v>
      </c>
      <c r="H23" s="183" t="s">
        <v>84</v>
      </c>
      <c r="I23" s="138"/>
      <c r="J23" s="138"/>
    </row>
    <row r="24" spans="1:10" ht="12.75" customHeight="1" x14ac:dyDescent="0.3">
      <c r="A24" s="194">
        <v>6</v>
      </c>
      <c r="B24" s="173">
        <v>43197</v>
      </c>
      <c r="C24" s="143" t="s">
        <v>85</v>
      </c>
      <c r="D24" s="174" t="s">
        <v>86</v>
      </c>
      <c r="E24" s="145">
        <v>1815</v>
      </c>
      <c r="F24" s="146">
        <v>234.65975547856019</v>
      </c>
      <c r="G24" s="178" t="s">
        <v>104</v>
      </c>
      <c r="H24" s="187" t="s">
        <v>120</v>
      </c>
      <c r="I24" s="138"/>
      <c r="J24" s="138"/>
    </row>
    <row r="25" spans="1:10" ht="12.75" customHeight="1" x14ac:dyDescent="0.3">
      <c r="A25" s="194">
        <v>7</v>
      </c>
      <c r="B25" s="173">
        <v>43197</v>
      </c>
      <c r="C25" s="143" t="s">
        <v>87</v>
      </c>
      <c r="D25" s="142" t="s">
        <v>88</v>
      </c>
      <c r="E25" s="145">
        <v>1500</v>
      </c>
      <c r="F25" s="146">
        <v>228.62727031977573</v>
      </c>
      <c r="G25" s="176" t="s">
        <v>104</v>
      </c>
      <c r="H25" s="181" t="s">
        <v>89</v>
      </c>
      <c r="I25" s="138"/>
      <c r="J25" s="138"/>
    </row>
    <row r="26" spans="1:10" ht="12.75" customHeight="1" x14ac:dyDescent="0.3">
      <c r="A26" s="194">
        <v>8</v>
      </c>
      <c r="B26" s="173">
        <v>43214</v>
      </c>
      <c r="C26" s="143" t="s">
        <v>76</v>
      </c>
      <c r="D26" s="142" t="s">
        <v>77</v>
      </c>
      <c r="E26" s="145">
        <v>412</v>
      </c>
      <c r="F26" s="146">
        <v>72.840299693244745</v>
      </c>
      <c r="G26" s="179" t="s">
        <v>104</v>
      </c>
      <c r="H26" s="183" t="s">
        <v>78</v>
      </c>
      <c r="I26" s="138"/>
      <c r="J26" s="138"/>
    </row>
    <row r="27" spans="1:10" ht="12.75" customHeight="1" x14ac:dyDescent="0.3">
      <c r="A27" s="194">
        <v>9</v>
      </c>
      <c r="B27" s="173">
        <v>43219</v>
      </c>
      <c r="C27" s="143" t="s">
        <v>49</v>
      </c>
      <c r="D27" s="142" t="s">
        <v>50</v>
      </c>
      <c r="E27" s="145">
        <v>3000</v>
      </c>
      <c r="F27" s="146">
        <v>1104.2679529053469</v>
      </c>
      <c r="G27" s="176" t="s">
        <v>104</v>
      </c>
      <c r="H27" s="184" t="s">
        <v>51</v>
      </c>
      <c r="I27" s="138"/>
      <c r="J27" s="138"/>
    </row>
    <row r="28" spans="1:10" ht="13" customHeight="1" x14ac:dyDescent="0.3">
      <c r="A28" s="194">
        <v>10</v>
      </c>
      <c r="B28" s="173">
        <v>43219</v>
      </c>
      <c r="C28" s="143" t="s">
        <v>52</v>
      </c>
      <c r="D28" s="142" t="s">
        <v>53</v>
      </c>
      <c r="E28" s="145">
        <v>50</v>
      </c>
      <c r="F28" s="146">
        <v>22.504303400790057</v>
      </c>
      <c r="G28" s="176" t="s">
        <v>104</v>
      </c>
      <c r="H28" s="181" t="s">
        <v>54</v>
      </c>
      <c r="I28" s="138"/>
      <c r="J28" s="138"/>
    </row>
    <row r="29" spans="1:10" ht="13" customHeight="1" x14ac:dyDescent="0.3">
      <c r="A29" s="194">
        <v>11</v>
      </c>
      <c r="B29" s="173">
        <v>43219</v>
      </c>
      <c r="C29" s="143" t="s">
        <v>55</v>
      </c>
      <c r="D29" s="142" t="s">
        <v>56</v>
      </c>
      <c r="E29" s="145">
        <v>60</v>
      </c>
      <c r="F29" s="146">
        <v>77.364663562333092</v>
      </c>
      <c r="G29" s="176" t="s">
        <v>104</v>
      </c>
      <c r="H29" s="144" t="s">
        <v>116</v>
      </c>
      <c r="I29" s="138"/>
      <c r="J29" s="138"/>
    </row>
    <row r="30" spans="1:10" ht="12.75" customHeight="1" x14ac:dyDescent="0.3">
      <c r="A30" s="194">
        <v>12</v>
      </c>
      <c r="B30" s="172">
        <v>43219</v>
      </c>
      <c r="C30" s="143" t="s">
        <v>59</v>
      </c>
      <c r="D30" s="142" t="s">
        <v>60</v>
      </c>
      <c r="E30" s="145">
        <v>280</v>
      </c>
      <c r="F30" s="146">
        <v>105.16697746783481</v>
      </c>
      <c r="G30" s="176" t="s">
        <v>104</v>
      </c>
      <c r="H30" s="143"/>
      <c r="I30" s="138"/>
      <c r="J30" s="138"/>
    </row>
    <row r="31" spans="1:10" ht="12.75" customHeight="1" x14ac:dyDescent="0.3">
      <c r="A31" s="194">
        <v>13</v>
      </c>
      <c r="B31" s="172">
        <v>43219</v>
      </c>
      <c r="C31" s="143" t="s">
        <v>90</v>
      </c>
      <c r="D31" s="142" t="s">
        <v>91</v>
      </c>
      <c r="E31" s="145">
        <v>60</v>
      </c>
      <c r="F31" s="146">
        <v>17.030018979100916</v>
      </c>
      <c r="G31" s="176" t="s">
        <v>104</v>
      </c>
      <c r="H31" s="183" t="s">
        <v>92</v>
      </c>
      <c r="I31" s="138"/>
      <c r="J31" s="138"/>
    </row>
    <row r="32" spans="1:10" ht="12.75" customHeight="1" x14ac:dyDescent="0.3">
      <c r="A32" s="194">
        <v>14</v>
      </c>
      <c r="B32" s="172">
        <v>43219</v>
      </c>
      <c r="C32" s="143" t="s">
        <v>70</v>
      </c>
      <c r="D32" s="142" t="s">
        <v>71</v>
      </c>
      <c r="E32" s="145">
        <v>403</v>
      </c>
      <c r="F32" s="146">
        <v>62.28</v>
      </c>
      <c r="G32" s="176" t="s">
        <v>103</v>
      </c>
      <c r="H32" s="183" t="s">
        <v>72</v>
      </c>
      <c r="I32" s="138"/>
      <c r="J32" s="138"/>
    </row>
    <row r="33" spans="1:10" ht="12.75" customHeight="1" x14ac:dyDescent="0.3">
      <c r="A33" s="194">
        <v>15</v>
      </c>
      <c r="B33" s="172">
        <v>43219</v>
      </c>
      <c r="C33" s="143" t="s">
        <v>93</v>
      </c>
      <c r="D33" s="142" t="s">
        <v>94</v>
      </c>
      <c r="E33" s="145">
        <v>174</v>
      </c>
      <c r="F33" s="146">
        <v>250.39</v>
      </c>
      <c r="G33" s="142" t="s">
        <v>103</v>
      </c>
      <c r="H33" s="143" t="s">
        <v>93</v>
      </c>
      <c r="I33" s="138"/>
      <c r="J33" s="138"/>
    </row>
    <row r="34" spans="1:10" ht="12.75" customHeight="1" x14ac:dyDescent="0.3">
      <c r="A34" s="194">
        <v>16</v>
      </c>
      <c r="B34" s="172">
        <v>43219</v>
      </c>
      <c r="C34" s="143" t="s">
        <v>57</v>
      </c>
      <c r="D34" s="142" t="s">
        <v>58</v>
      </c>
      <c r="E34" s="145">
        <v>189</v>
      </c>
      <c r="F34" s="146">
        <v>34.89</v>
      </c>
      <c r="G34" s="176" t="s">
        <v>103</v>
      </c>
      <c r="H34" s="143"/>
      <c r="I34" s="138"/>
      <c r="J34" s="138"/>
    </row>
    <row r="35" spans="1:10" ht="12.75" customHeight="1" x14ac:dyDescent="0.3">
      <c r="A35" s="194">
        <v>17</v>
      </c>
      <c r="B35" s="172">
        <v>43219</v>
      </c>
      <c r="C35" s="143" t="s">
        <v>95</v>
      </c>
      <c r="D35" s="142" t="s">
        <v>96</v>
      </c>
      <c r="E35" s="145">
        <v>170</v>
      </c>
      <c r="F35" s="146">
        <v>145.71</v>
      </c>
      <c r="G35" s="142" t="s">
        <v>103</v>
      </c>
      <c r="H35" s="143" t="s">
        <v>95</v>
      </c>
      <c r="I35" s="138"/>
      <c r="J35" s="138"/>
    </row>
    <row r="36" spans="1:10" ht="12.75" customHeight="1" x14ac:dyDescent="0.3">
      <c r="A36" s="194">
        <v>18</v>
      </c>
      <c r="B36" s="172">
        <v>43219</v>
      </c>
      <c r="C36" s="143" t="s">
        <v>61</v>
      </c>
      <c r="D36" s="142" t="s">
        <v>62</v>
      </c>
      <c r="E36" s="145">
        <v>1440</v>
      </c>
      <c r="F36" s="146">
        <v>412.06</v>
      </c>
      <c r="G36" s="176" t="s">
        <v>103</v>
      </c>
      <c r="H36" s="143" t="s">
        <v>117</v>
      </c>
      <c r="I36" s="138"/>
      <c r="J36" s="138"/>
    </row>
    <row r="37" spans="1:10" ht="12.75" customHeight="1" x14ac:dyDescent="0.3">
      <c r="A37" s="194">
        <v>19</v>
      </c>
      <c r="B37" s="172">
        <v>43219</v>
      </c>
      <c r="C37" s="143" t="s">
        <v>47</v>
      </c>
      <c r="D37" s="142" t="s">
        <v>48</v>
      </c>
      <c r="E37" s="145">
        <v>890</v>
      </c>
      <c r="F37" s="146">
        <v>384.07</v>
      </c>
      <c r="G37" s="176" t="s">
        <v>104</v>
      </c>
      <c r="H37" s="186" t="s">
        <v>119</v>
      </c>
      <c r="I37" s="138"/>
      <c r="J37" s="138"/>
    </row>
    <row r="38" spans="1:10" ht="12.75" customHeight="1" x14ac:dyDescent="0.3">
      <c r="A38" s="194">
        <v>20</v>
      </c>
      <c r="B38" s="172">
        <v>43240</v>
      </c>
      <c r="C38" s="143" t="s">
        <v>66</v>
      </c>
      <c r="D38" s="142" t="s">
        <v>67</v>
      </c>
      <c r="E38" s="185" t="s">
        <v>97</v>
      </c>
      <c r="F38" s="146">
        <v>100.5446836448701</v>
      </c>
      <c r="G38" s="176" t="s">
        <v>104</v>
      </c>
      <c r="H38" s="186" t="s">
        <v>118</v>
      </c>
    </row>
    <row r="39" spans="1:10" ht="12.75" customHeight="1" x14ac:dyDescent="0.3">
      <c r="A39" s="194">
        <v>21</v>
      </c>
      <c r="B39" s="172">
        <v>43240</v>
      </c>
      <c r="C39" s="143" t="s">
        <v>68</v>
      </c>
      <c r="D39" s="142" t="s">
        <v>69</v>
      </c>
      <c r="E39" s="185" t="s">
        <v>98</v>
      </c>
      <c r="F39" s="146">
        <v>107.07661156842406</v>
      </c>
      <c r="G39" s="176" t="s">
        <v>104</v>
      </c>
      <c r="H39" s="186" t="s">
        <v>118</v>
      </c>
    </row>
    <row r="40" spans="1:10" x14ac:dyDescent="0.3">
      <c r="A40" s="194">
        <v>22</v>
      </c>
      <c r="B40" s="172">
        <v>43250</v>
      </c>
      <c r="C40" s="143" t="s">
        <v>112</v>
      </c>
      <c r="D40" s="142"/>
      <c r="E40" s="145">
        <v>62</v>
      </c>
      <c r="F40" s="146">
        <v>40</v>
      </c>
      <c r="G40" s="142" t="s">
        <v>32</v>
      </c>
      <c r="H40" s="143"/>
    </row>
    <row r="41" spans="1:10" x14ac:dyDescent="0.3">
      <c r="A41" s="194">
        <v>23</v>
      </c>
      <c r="B41" s="172">
        <v>43251</v>
      </c>
      <c r="C41" s="143" t="s">
        <v>99</v>
      </c>
      <c r="D41" s="142"/>
      <c r="E41" s="145">
        <v>158</v>
      </c>
      <c r="F41" s="146">
        <v>60</v>
      </c>
      <c r="G41" s="142" t="s">
        <v>32</v>
      </c>
      <c r="H41" s="143"/>
    </row>
    <row r="42" spans="1:10" x14ac:dyDescent="0.3">
      <c r="A42" s="194">
        <v>24</v>
      </c>
      <c r="B42" s="172">
        <v>43257</v>
      </c>
      <c r="C42" s="143" t="s">
        <v>100</v>
      </c>
      <c r="D42" s="142"/>
      <c r="E42" s="145">
        <v>1235</v>
      </c>
      <c r="F42" s="146">
        <v>150</v>
      </c>
      <c r="G42" s="142" t="s">
        <v>32</v>
      </c>
      <c r="H42" s="143"/>
    </row>
    <row r="43" spans="1:10" x14ac:dyDescent="0.3">
      <c r="A43" s="194">
        <v>25</v>
      </c>
      <c r="B43" s="172">
        <v>43264</v>
      </c>
      <c r="C43" s="143" t="s">
        <v>101</v>
      </c>
      <c r="D43" s="142"/>
      <c r="E43" s="145">
        <v>245</v>
      </c>
      <c r="F43" s="146">
        <v>100</v>
      </c>
      <c r="G43" s="142" t="s">
        <v>36</v>
      </c>
      <c r="H43" s="143"/>
    </row>
    <row r="44" spans="1:10" x14ac:dyDescent="0.3">
      <c r="A44" s="194">
        <v>26</v>
      </c>
      <c r="B44" s="172">
        <v>43365</v>
      </c>
      <c r="C44" s="143" t="s">
        <v>126</v>
      </c>
      <c r="D44" s="142"/>
      <c r="E44" s="182" t="s">
        <v>75</v>
      </c>
      <c r="F44" s="146">
        <v>256</v>
      </c>
      <c r="G44" s="142" t="s">
        <v>32</v>
      </c>
      <c r="H44" s="143" t="s">
        <v>133</v>
      </c>
    </row>
    <row r="45" spans="1:10" x14ac:dyDescent="0.3">
      <c r="A45" s="194">
        <v>27</v>
      </c>
      <c r="B45" s="172">
        <v>43365</v>
      </c>
      <c r="C45" s="143" t="s">
        <v>142</v>
      </c>
      <c r="D45" s="142"/>
      <c r="E45" s="182" t="s">
        <v>75</v>
      </c>
      <c r="F45" s="146">
        <v>48</v>
      </c>
      <c r="G45" s="142" t="s">
        <v>110</v>
      </c>
      <c r="H45" s="143"/>
    </row>
    <row r="46" spans="1:10" x14ac:dyDescent="0.3">
      <c r="A46" s="194">
        <v>28</v>
      </c>
      <c r="B46" s="172">
        <v>43398</v>
      </c>
      <c r="C46" s="143" t="s">
        <v>115</v>
      </c>
      <c r="D46" s="142"/>
      <c r="E46" s="145">
        <v>886</v>
      </c>
      <c r="F46" s="146">
        <f>437+4+2+115</f>
        <v>558</v>
      </c>
      <c r="G46" s="142" t="s">
        <v>36</v>
      </c>
      <c r="H46" s="214" t="s">
        <v>135</v>
      </c>
    </row>
    <row r="47" spans="1:10" x14ac:dyDescent="0.3">
      <c r="A47" s="194">
        <v>29</v>
      </c>
      <c r="B47" s="172">
        <v>43399</v>
      </c>
      <c r="C47" s="143" t="s">
        <v>114</v>
      </c>
      <c r="D47" s="142"/>
      <c r="E47" s="182" t="s">
        <v>75</v>
      </c>
      <c r="F47" s="146">
        <v>40</v>
      </c>
      <c r="G47" s="142" t="s">
        <v>32</v>
      </c>
      <c r="H47" s="143"/>
    </row>
    <row r="48" spans="1:10" x14ac:dyDescent="0.3">
      <c r="A48" s="194">
        <v>30</v>
      </c>
      <c r="B48" s="172">
        <v>43402</v>
      </c>
      <c r="C48" s="143" t="s">
        <v>109</v>
      </c>
      <c r="D48" s="142"/>
      <c r="E48" s="145">
        <v>30</v>
      </c>
      <c r="F48" s="146">
        <v>19.989999999999998</v>
      </c>
      <c r="G48" s="142" t="s">
        <v>110</v>
      </c>
      <c r="H48" s="143"/>
    </row>
    <row r="49" spans="1:8" x14ac:dyDescent="0.3">
      <c r="A49" s="194">
        <v>31</v>
      </c>
      <c r="B49" s="172">
        <v>43413</v>
      </c>
      <c r="C49" s="143" t="s">
        <v>127</v>
      </c>
      <c r="D49" s="142" t="s">
        <v>129</v>
      </c>
      <c r="E49" s="145" t="s">
        <v>128</v>
      </c>
      <c r="F49" s="146">
        <v>87</v>
      </c>
      <c r="G49" s="142" t="s">
        <v>36</v>
      </c>
      <c r="H49" s="143"/>
    </row>
    <row r="50" spans="1:8" x14ac:dyDescent="0.3">
      <c r="A50" s="194">
        <v>32</v>
      </c>
      <c r="B50" s="172">
        <v>43501</v>
      </c>
      <c r="C50" s="143" t="s">
        <v>149</v>
      </c>
      <c r="D50" s="142"/>
      <c r="E50" s="145">
        <v>50</v>
      </c>
      <c r="F50" s="146">
        <v>249</v>
      </c>
      <c r="G50" s="142" t="s">
        <v>36</v>
      </c>
      <c r="H50" s="143"/>
    </row>
    <row r="51" spans="1:8" x14ac:dyDescent="0.3">
      <c r="A51" s="194">
        <v>33</v>
      </c>
      <c r="B51" s="172">
        <v>43521</v>
      </c>
      <c r="C51" s="143" t="s">
        <v>148</v>
      </c>
      <c r="D51" s="142"/>
      <c r="E51" s="145" t="s">
        <v>128</v>
      </c>
      <c r="F51" s="230">
        <v>800</v>
      </c>
      <c r="G51" s="142" t="s">
        <v>32</v>
      </c>
      <c r="H51" s="214" t="s">
        <v>151</v>
      </c>
    </row>
    <row r="52" spans="1:8" x14ac:dyDescent="0.3">
      <c r="A52" s="194">
        <v>34</v>
      </c>
      <c r="B52" s="172">
        <v>43610</v>
      </c>
      <c r="C52" s="143" t="s">
        <v>152</v>
      </c>
      <c r="D52" s="142"/>
      <c r="E52" s="145">
        <v>120</v>
      </c>
      <c r="F52" s="230">
        <v>75</v>
      </c>
      <c r="G52" s="142" t="s">
        <v>36</v>
      </c>
      <c r="H52" s="143"/>
    </row>
    <row r="53" spans="1:8" x14ac:dyDescent="0.3">
      <c r="A53" s="194">
        <v>35</v>
      </c>
      <c r="B53" s="172">
        <v>43610</v>
      </c>
      <c r="C53" s="143" t="s">
        <v>153</v>
      </c>
      <c r="D53" s="142"/>
      <c r="E53" s="145" t="s">
        <v>128</v>
      </c>
      <c r="F53" s="230">
        <v>300</v>
      </c>
      <c r="G53" s="142" t="s">
        <v>36</v>
      </c>
      <c r="H53" s="214"/>
    </row>
  </sheetData>
  <sortState ref="A5:G15">
    <sortCondition ref="A15"/>
  </sortState>
  <pageMargins left="0.19685039370078741" right="0.19685039370078741" top="0" bottom="0" header="0" footer="0"/>
  <pageSetup paperSize="9" orientation="landscape" horizontalDpi="4294967295" verticalDpi="4294967295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"/>
  <sheetViews>
    <sheetView workbookViewId="0">
      <selection activeCell="G20" sqref="G20"/>
    </sheetView>
  </sheetViews>
  <sheetFormatPr defaultRowHeight="12.45" x14ac:dyDescent="0.3"/>
  <cols>
    <col min="1" max="2" width="8.15234375" bestFit="1" customWidth="1"/>
    <col min="3" max="3" width="9.15234375" customWidth="1"/>
    <col min="4" max="4" width="9.84375" style="269" customWidth="1"/>
  </cols>
  <sheetData>
    <row r="1" spans="1:4" x14ac:dyDescent="0.3">
      <c r="A1" s="270" t="s">
        <v>2</v>
      </c>
      <c r="B1" s="267" t="s">
        <v>160</v>
      </c>
      <c r="C1" s="267" t="s">
        <v>161</v>
      </c>
      <c r="D1" s="268" t="s">
        <v>162</v>
      </c>
    </row>
    <row r="2" spans="1:4" x14ac:dyDescent="0.3">
      <c r="A2" s="272">
        <v>43183</v>
      </c>
      <c r="B2" s="273">
        <v>0</v>
      </c>
      <c r="C2" s="288" t="s">
        <v>165</v>
      </c>
      <c r="D2" s="289"/>
    </row>
    <row r="3" spans="1:4" x14ac:dyDescent="0.3">
      <c r="A3" s="262">
        <v>43264</v>
      </c>
      <c r="B3" s="264">
        <v>14325</v>
      </c>
      <c r="C3" s="263">
        <f t="shared" ref="C3:C9" si="0">+B3-B2</f>
        <v>14325</v>
      </c>
      <c r="D3" s="266" t="s">
        <v>163</v>
      </c>
    </row>
    <row r="4" spans="1:4" x14ac:dyDescent="0.3">
      <c r="A4" s="262">
        <v>43414</v>
      </c>
      <c r="B4" s="264">
        <v>30670</v>
      </c>
      <c r="C4" s="263">
        <f t="shared" si="0"/>
        <v>16345</v>
      </c>
      <c r="D4" s="266" t="s">
        <v>164</v>
      </c>
    </row>
    <row r="5" spans="1:4" x14ac:dyDescent="0.3">
      <c r="A5" s="262">
        <v>43658</v>
      </c>
      <c r="B5" s="264">
        <v>42598</v>
      </c>
      <c r="C5" s="263">
        <f t="shared" si="0"/>
        <v>11928</v>
      </c>
      <c r="D5" s="266" t="s">
        <v>163</v>
      </c>
    </row>
    <row r="6" spans="1:4" x14ac:dyDescent="0.3">
      <c r="A6" s="262">
        <v>43811</v>
      </c>
      <c r="B6" s="264">
        <v>59694</v>
      </c>
      <c r="C6" s="263">
        <f t="shared" si="0"/>
        <v>17096</v>
      </c>
      <c r="D6" s="266" t="s">
        <v>164</v>
      </c>
    </row>
    <row r="7" spans="1:4" x14ac:dyDescent="0.3">
      <c r="A7" s="262">
        <v>44021</v>
      </c>
      <c r="B7" s="264">
        <v>74593</v>
      </c>
      <c r="C7" s="263">
        <f t="shared" si="0"/>
        <v>14899</v>
      </c>
      <c r="D7" s="266" t="s">
        <v>164</v>
      </c>
    </row>
    <row r="8" spans="1:4" x14ac:dyDescent="0.3">
      <c r="A8" s="262">
        <v>44380</v>
      </c>
      <c r="B8" s="265">
        <v>94706</v>
      </c>
      <c r="C8" s="263">
        <f t="shared" si="0"/>
        <v>20113</v>
      </c>
      <c r="D8" s="266" t="s">
        <v>164</v>
      </c>
    </row>
    <row r="9" spans="1:4" x14ac:dyDescent="0.3">
      <c r="A9" s="274">
        <v>44509</v>
      </c>
      <c r="B9" s="275">
        <v>114303</v>
      </c>
      <c r="C9" s="276">
        <f t="shared" si="0"/>
        <v>19597</v>
      </c>
      <c r="D9" s="277" t="s">
        <v>164</v>
      </c>
    </row>
  </sheetData>
  <mergeCells count="1">
    <mergeCell ref="C2:D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4</vt:i4>
      </vt:variant>
      <vt:variant>
        <vt:lpstr>Intervalli denominati</vt:lpstr>
      </vt:variant>
      <vt:variant>
        <vt:i4>1</vt:i4>
      </vt:variant>
    </vt:vector>
  </HeadingPairs>
  <TitlesOfParts>
    <vt:vector size="5" baseType="lpstr">
      <vt:lpstr>Foglio1</vt:lpstr>
      <vt:lpstr>Dati grafico</vt:lpstr>
      <vt:lpstr>Accessori</vt:lpstr>
      <vt:lpstr>gomme</vt:lpstr>
      <vt:lpstr>Foglio1!Titoli_stampa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ANGLANA MARCELLO</dc:creator>
  <cp:lastModifiedBy>Marcello</cp:lastModifiedBy>
  <cp:lastPrinted>2021-12-11T21:14:47Z</cp:lastPrinted>
  <dcterms:created xsi:type="dcterms:W3CDTF">2001-01-26T09:13:07Z</dcterms:created>
  <dcterms:modified xsi:type="dcterms:W3CDTF">2021-12-11T21:14:52Z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-1337298435</vt:i4>
  </property>
  <property fmtid="{D5CDD505-2E9C-101B-9397-08002B2CF9AE}" pid="3" name="_EmailSubject">
    <vt:lpwstr/>
  </property>
  <property fmtid="{D5CDD505-2E9C-101B-9397-08002B2CF9AE}" pid="4" name="_AuthorEmail">
    <vt:lpwstr>Marcello.Anglana@agenziaentrate.it</vt:lpwstr>
  </property>
  <property fmtid="{D5CDD505-2E9C-101B-9397-08002B2CF9AE}" pid="5" name="_AuthorEmailDisplayName">
    <vt:lpwstr>ANGLANA MARCELLO</vt:lpwstr>
  </property>
  <property fmtid="{D5CDD505-2E9C-101B-9397-08002B2CF9AE}" pid="6" name="_ReviewingToolsShownOnce">
    <vt:lpwstr/>
  </property>
</Properties>
</file>